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45" yWindow="-60" windowWidth="19200" windowHeight="12495"/>
  </bookViews>
  <sheets>
    <sheet name="Verzamelformulier" sheetId="4" r:id="rId1"/>
    <sheet name="Resultaten" sheetId="1" r:id="rId2"/>
    <sheet name="Grafieken" sheetId="5" r:id="rId3"/>
    <sheet name="Verdere informatie" sheetId="6" r:id="rId4"/>
  </sheets>
  <definedNames>
    <definedName name="_xlnm.Print_Area" localSheetId="2">Grafieken!$A$1:$U$178</definedName>
    <definedName name="_xlnm.Print_Area" localSheetId="1">Resultaten!$A$1:$Y$123</definedName>
    <definedName name="_xlnm.Print_Area" localSheetId="0">Verzamelformulier!$A$9:$E$64</definedName>
  </definedNames>
  <calcPr calcId="145621"/>
</workbook>
</file>

<file path=xl/calcChain.xml><?xml version="1.0" encoding="utf-8"?>
<calcChain xmlns="http://schemas.openxmlformats.org/spreadsheetml/2006/main">
  <c r="D5" i="5" l="1"/>
  <c r="V28" i="4" l="1"/>
  <c r="L88" i="1"/>
  <c r="H88" i="1"/>
  <c r="D6" i="5"/>
  <c r="S6" i="1"/>
  <c r="GG45" i="4" l="1"/>
  <c r="GE45" i="4"/>
  <c r="GC45" i="4"/>
  <c r="GB45" i="4"/>
  <c r="GG44" i="4"/>
  <c r="GF44" i="4"/>
  <c r="GE44" i="4"/>
  <c r="GC44" i="4"/>
  <c r="GB44" i="4"/>
  <c r="GG43" i="4"/>
  <c r="GF43" i="4"/>
  <c r="GE43" i="4"/>
  <c r="GC43" i="4"/>
  <c r="GB43" i="4"/>
  <c r="GG42" i="4"/>
  <c r="GF42" i="4"/>
  <c r="GE42" i="4"/>
  <c r="GC42" i="4"/>
  <c r="GB42" i="4"/>
  <c r="GG41" i="4"/>
  <c r="GF41" i="4"/>
  <c r="GE41" i="4"/>
  <c r="GC41" i="4"/>
  <c r="GB41" i="4"/>
  <c r="GD45" i="4" l="1"/>
  <c r="GD44" i="4"/>
  <c r="GH44" i="4"/>
  <c r="GH43" i="4"/>
  <c r="GD43" i="4"/>
  <c r="GH42" i="4"/>
  <c r="GD42" i="4"/>
  <c r="GH41" i="4"/>
  <c r="GD41" i="4"/>
  <c r="GI76" i="4"/>
  <c r="GF76" i="4"/>
  <c r="FT72" i="4"/>
  <c r="FO72" i="4"/>
  <c r="FJ72" i="4"/>
  <c r="FE72" i="4"/>
  <c r="EZ72" i="4"/>
  <c r="EU72" i="4"/>
  <c r="EP72" i="4"/>
  <c r="EK72" i="4"/>
  <c r="EF72" i="4"/>
  <c r="EA72" i="4"/>
  <c r="DV72" i="4"/>
  <c r="DQ72" i="4"/>
  <c r="DL72" i="4"/>
  <c r="DG72" i="4"/>
  <c r="DB72" i="4"/>
  <c r="CW72" i="4"/>
  <c r="CR72" i="4"/>
  <c r="CM72" i="4"/>
  <c r="CH72" i="4"/>
  <c r="CC72" i="4"/>
  <c r="BX72" i="4"/>
  <c r="BS72" i="4"/>
  <c r="BN72" i="4"/>
  <c r="BI72" i="4"/>
  <c r="BD72" i="4"/>
  <c r="AY72" i="4"/>
  <c r="AT72" i="4"/>
  <c r="AO72" i="4"/>
  <c r="AJ72" i="4"/>
  <c r="AE72" i="4"/>
  <c r="Z72" i="4"/>
  <c r="GK76" i="4" s="1"/>
  <c r="U72" i="4"/>
  <c r="GJ76" i="4" s="1"/>
  <c r="P72" i="4"/>
  <c r="K72" i="4"/>
  <c r="GG76" i="4" s="1"/>
  <c r="F72" i="4"/>
  <c r="GE76" i="4" l="1"/>
  <c r="GH76" i="4"/>
  <c r="GL76" i="4"/>
  <c r="GD47" i="4"/>
  <c r="FT71" i="4" l="1"/>
  <c r="FO71" i="4"/>
  <c r="FJ71" i="4"/>
  <c r="FE71" i="4"/>
  <c r="EZ71" i="4"/>
  <c r="EP71" i="4"/>
  <c r="EF71" i="4"/>
  <c r="EA71" i="4"/>
  <c r="DV71" i="4"/>
  <c r="DQ71" i="4"/>
  <c r="DG71" i="4"/>
  <c r="DL71" i="4"/>
  <c r="DB71" i="4"/>
  <c r="CW71" i="4"/>
  <c r="CR71" i="4"/>
  <c r="CM71" i="4"/>
  <c r="CH71" i="4"/>
  <c r="CC71" i="4"/>
  <c r="BX71" i="4"/>
  <c r="BS71" i="4"/>
  <c r="BN71" i="4"/>
  <c r="BD71" i="4"/>
  <c r="BI71" i="4"/>
  <c r="AY71" i="4"/>
  <c r="AT71" i="4"/>
  <c r="AO71" i="4"/>
  <c r="AJ71" i="4"/>
  <c r="AE71" i="4"/>
  <c r="K70" i="4"/>
  <c r="GG77" i="4" s="1"/>
  <c r="FT70" i="4"/>
  <c r="FO70" i="4"/>
  <c r="FJ70" i="4"/>
  <c r="FE70" i="4"/>
  <c r="EZ70" i="4"/>
  <c r="EU70" i="4"/>
  <c r="EP70" i="4"/>
  <c r="EF70" i="4"/>
  <c r="EK70" i="4"/>
  <c r="EA70" i="4"/>
  <c r="DV70" i="4"/>
  <c r="DQ70" i="4"/>
  <c r="DL70" i="4"/>
  <c r="DG70" i="4"/>
  <c r="DB70" i="4"/>
  <c r="CW70" i="4"/>
  <c r="CR70" i="4"/>
  <c r="CM70" i="4"/>
  <c r="CH70" i="4"/>
  <c r="CC70" i="4"/>
  <c r="BX70" i="4"/>
  <c r="BS70" i="4"/>
  <c r="BN70" i="4"/>
  <c r="BI70" i="4"/>
  <c r="BD70" i="4"/>
  <c r="AY70" i="4"/>
  <c r="AT70" i="4"/>
  <c r="AO70" i="4"/>
  <c r="AJ70" i="4"/>
  <c r="AE70" i="4"/>
  <c r="Z70" i="4"/>
  <c r="GK77" i="4" s="1"/>
  <c r="U70" i="4"/>
  <c r="P70" i="4"/>
  <c r="GI77" i="4" s="1"/>
  <c r="F70" i="4"/>
  <c r="GF77" i="4" s="1"/>
  <c r="GJ77" i="4" l="1"/>
  <c r="GL77" i="4" s="1"/>
  <c r="GF45" i="4"/>
  <c r="GH45" i="4" s="1"/>
  <c r="GH47" i="4" s="1"/>
  <c r="GF74" i="4"/>
  <c r="GI74" i="4"/>
  <c r="GH77" i="4"/>
  <c r="GQ44" i="4"/>
  <c r="GQ41" i="4"/>
  <c r="GQ43" i="4"/>
  <c r="GQ42" i="4"/>
  <c r="GM43" i="4"/>
  <c r="GM41" i="4"/>
  <c r="GM42" i="4"/>
  <c r="GM44" i="4"/>
  <c r="GJ79" i="4"/>
  <c r="GE79" i="4"/>
  <c r="GK79" i="4"/>
  <c r="GF79" i="4"/>
  <c r="GI79" i="4"/>
  <c r="GG79" i="4"/>
  <c r="GE77" i="4"/>
  <c r="E46" i="4"/>
  <c r="C5" i="4"/>
  <c r="I8" i="1" s="1"/>
  <c r="GG36" i="4"/>
  <c r="GG35" i="4"/>
  <c r="GG34" i="4"/>
  <c r="GG33" i="4"/>
  <c r="GG32" i="4"/>
  <c r="GF36" i="4"/>
  <c r="GF35" i="4"/>
  <c r="GF34" i="4"/>
  <c r="GF33" i="4"/>
  <c r="GF32" i="4"/>
  <c r="GE36" i="4"/>
  <c r="GE35" i="4"/>
  <c r="GE34" i="4"/>
  <c r="GE33" i="4"/>
  <c r="GE32" i="4"/>
  <c r="GC36" i="4"/>
  <c r="GC35" i="4"/>
  <c r="GC34" i="4"/>
  <c r="GC33" i="4"/>
  <c r="GC32" i="4"/>
  <c r="GB36" i="4"/>
  <c r="GB35" i="4"/>
  <c r="GB34" i="4"/>
  <c r="GB33" i="4"/>
  <c r="GB32" i="4"/>
  <c r="L116" i="1" l="1"/>
  <c r="H116" i="1"/>
  <c r="L119" i="1"/>
  <c r="H119" i="1"/>
  <c r="L113" i="1"/>
  <c r="H113" i="1"/>
  <c r="D113" i="1"/>
  <c r="GO41" i="4"/>
  <c r="D93" i="1" s="1"/>
  <c r="P134" i="5" s="1"/>
  <c r="GH79" i="4"/>
  <c r="L78" i="1" s="1"/>
  <c r="P109" i="5" s="1"/>
  <c r="GO44" i="4"/>
  <c r="P93" i="1" s="1"/>
  <c r="P137" i="5" s="1"/>
  <c r="GO42" i="4"/>
  <c r="H93" i="1" s="1"/>
  <c r="P135" i="5" s="1"/>
  <c r="GL79" i="4"/>
  <c r="GO43" i="4"/>
  <c r="L93" i="1" s="1"/>
  <c r="P136" i="5" s="1"/>
  <c r="S8" i="1"/>
  <c r="I6" i="1"/>
  <c r="I4" i="1"/>
  <c r="D7" i="5"/>
  <c r="D4" i="5"/>
  <c r="D3" i="5"/>
  <c r="U20" i="5" l="1"/>
  <c r="T21" i="5"/>
  <c r="T17" i="5"/>
  <c r="U19" i="5"/>
  <c r="T20" i="5"/>
  <c r="T19" i="5"/>
  <c r="U21" i="5"/>
  <c r="U17" i="5"/>
  <c r="T18" i="5"/>
  <c r="U18" i="5"/>
  <c r="O168" i="5"/>
  <c r="O169" i="5"/>
  <c r="P78" i="1"/>
  <c r="P110" i="5" s="1"/>
  <c r="D78" i="1"/>
  <c r="P107" i="5" s="1"/>
  <c r="H78" i="1"/>
  <c r="P108" i="5" s="1"/>
  <c r="T78" i="1"/>
  <c r="P111" i="5" s="1"/>
  <c r="T81" i="1"/>
  <c r="S111" i="5" s="1"/>
  <c r="L81" i="1"/>
  <c r="S109" i="5" s="1"/>
  <c r="P81" i="1"/>
  <c r="S110" i="5" s="1"/>
  <c r="D81" i="1"/>
  <c r="S107" i="5" s="1"/>
  <c r="H81" i="1"/>
  <c r="S108" i="5" s="1"/>
  <c r="O135" i="5"/>
  <c r="O136" i="5"/>
  <c r="GC58" i="4"/>
  <c r="GE58" i="4"/>
  <c r="P176" i="5" s="1"/>
  <c r="GE57" i="4"/>
  <c r="O176" i="5" s="1"/>
  <c r="GC57" i="4"/>
  <c r="L107" i="1" s="1"/>
  <c r="O175" i="5" s="1"/>
  <c r="GC52" i="4"/>
  <c r="GC51" i="4"/>
  <c r="P100" i="1"/>
  <c r="O163" i="5" s="1"/>
  <c r="P88" i="1"/>
  <c r="D88" i="1"/>
  <c r="O137" i="5" l="1"/>
  <c r="O134" i="5"/>
  <c r="P107" i="1"/>
  <c r="O166" i="5" s="1"/>
  <c r="D100" i="1"/>
  <c r="O160" i="5" s="1"/>
  <c r="H100" i="1"/>
  <c r="O161" i="5" s="1"/>
  <c r="D107" i="1"/>
  <c r="O164" i="5" s="1"/>
  <c r="L100" i="1"/>
  <c r="O162" i="5" s="1"/>
  <c r="H107" i="1"/>
  <c r="O165" i="5" s="1"/>
  <c r="T107" i="1"/>
  <c r="P175" i="5" s="1"/>
  <c r="GG18" i="4"/>
  <c r="GF18" i="4"/>
  <c r="GE18" i="4"/>
  <c r="GC18" i="4"/>
  <c r="GB18" i="4"/>
  <c r="GG20" i="4"/>
  <c r="GF20" i="4"/>
  <c r="GE20" i="4"/>
  <c r="GC20" i="4"/>
  <c r="GB20" i="4"/>
  <c r="GG19" i="4"/>
  <c r="GF19" i="4"/>
  <c r="GE19" i="4"/>
  <c r="GC19" i="4"/>
  <c r="GB19" i="4"/>
  <c r="GH18" i="4" l="1"/>
  <c r="L20" i="1"/>
  <c r="H20" i="1"/>
  <c r="H23" i="1"/>
  <c r="L23" i="1"/>
  <c r="L14" i="1"/>
  <c r="H14" i="1"/>
  <c r="L26" i="1"/>
  <c r="H26" i="1"/>
  <c r="H17" i="1"/>
  <c r="L17" i="1"/>
  <c r="GD20" i="4"/>
  <c r="H33" i="1" s="1"/>
  <c r="O37" i="5" s="1"/>
  <c r="GH19" i="4"/>
  <c r="GH20" i="4"/>
  <c r="H36" i="1" s="1"/>
  <c r="P37" i="5" s="1"/>
  <c r="GD18" i="4"/>
  <c r="GD19" i="4"/>
  <c r="D26" i="1"/>
  <c r="S21" i="5" s="1"/>
  <c r="D23" i="1"/>
  <c r="S20" i="5" s="1"/>
  <c r="D20" i="1"/>
  <c r="S19" i="5" s="1"/>
  <c r="D17" i="1"/>
  <c r="S18" i="5" s="1"/>
  <c r="D14" i="1"/>
  <c r="S17" i="5" s="1"/>
  <c r="T70" i="1" l="1"/>
  <c r="D70" i="1"/>
  <c r="P70" i="1"/>
  <c r="L70" i="1"/>
  <c r="H70" i="1"/>
  <c r="P73" i="1"/>
  <c r="L73" i="1"/>
  <c r="H73" i="1"/>
  <c r="T73" i="1"/>
  <c r="D73" i="1"/>
  <c r="GD22" i="4"/>
  <c r="L33" i="1" s="1"/>
  <c r="O38" i="5" s="1"/>
  <c r="GH22" i="4"/>
  <c r="L36" i="1" s="1"/>
  <c r="D36" i="1"/>
  <c r="P36" i="5" s="1"/>
  <c r="D33" i="1"/>
  <c r="O36" i="5" s="1"/>
  <c r="T22" i="5"/>
  <c r="S22" i="5"/>
  <c r="U22" i="5"/>
  <c r="O167" i="5"/>
  <c r="CV28" i="4"/>
  <c r="CU28" i="4"/>
  <c r="CT28" i="4"/>
  <c r="CS28" i="4"/>
  <c r="CR28" i="4"/>
  <c r="DA28" i="4"/>
  <c r="CZ28" i="4"/>
  <c r="CY28" i="4"/>
  <c r="CX28" i="4"/>
  <c r="CW28" i="4"/>
  <c r="DF28" i="4"/>
  <c r="DE28" i="4"/>
  <c r="DD28" i="4"/>
  <c r="DC28" i="4"/>
  <c r="DB28" i="4"/>
  <c r="DK28" i="4"/>
  <c r="DJ28" i="4"/>
  <c r="DI28" i="4"/>
  <c r="DH28" i="4"/>
  <c r="DG28" i="4"/>
  <c r="DP28" i="4"/>
  <c r="DO28" i="4"/>
  <c r="DN28" i="4"/>
  <c r="DM28" i="4"/>
  <c r="DL28" i="4"/>
  <c r="DU28" i="4"/>
  <c r="DT28" i="4"/>
  <c r="DS28" i="4"/>
  <c r="DR28" i="4"/>
  <c r="DQ28" i="4"/>
  <c r="DZ28" i="4"/>
  <c r="DY28" i="4"/>
  <c r="DX28" i="4"/>
  <c r="DW28" i="4"/>
  <c r="DV28" i="4"/>
  <c r="EE28" i="4"/>
  <c r="ED28" i="4"/>
  <c r="EC28" i="4"/>
  <c r="EB28" i="4"/>
  <c r="EA28" i="4"/>
  <c r="EJ28" i="4"/>
  <c r="EI28" i="4"/>
  <c r="EH28" i="4"/>
  <c r="EG28" i="4"/>
  <c r="EF28" i="4"/>
  <c r="EO28" i="4"/>
  <c r="EN28" i="4"/>
  <c r="EM28" i="4"/>
  <c r="EL28" i="4"/>
  <c r="EK28" i="4"/>
  <c r="ET28" i="4"/>
  <c r="ES28" i="4"/>
  <c r="ER28" i="4"/>
  <c r="EQ28" i="4"/>
  <c r="EP28" i="4"/>
  <c r="EY28" i="4"/>
  <c r="EX28" i="4"/>
  <c r="EW28" i="4"/>
  <c r="EV28" i="4"/>
  <c r="EU28" i="4"/>
  <c r="FD28" i="4"/>
  <c r="FC28" i="4"/>
  <c r="FB28" i="4"/>
  <c r="FA28" i="4"/>
  <c r="EZ28" i="4"/>
  <c r="FI28" i="4"/>
  <c r="FH28" i="4"/>
  <c r="FG28" i="4"/>
  <c r="FF28" i="4"/>
  <c r="FE28" i="4"/>
  <c r="FN28" i="4"/>
  <c r="FM28" i="4"/>
  <c r="FL28" i="4"/>
  <c r="FK28" i="4"/>
  <c r="FJ28" i="4"/>
  <c r="FS28" i="4"/>
  <c r="FR28" i="4"/>
  <c r="FQ28" i="4"/>
  <c r="FP28" i="4"/>
  <c r="FO28" i="4"/>
  <c r="FX28" i="4"/>
  <c r="FW28" i="4"/>
  <c r="FV28" i="4"/>
  <c r="FU28" i="4"/>
  <c r="FT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P38" i="5" l="1"/>
  <c r="Y28" i="4"/>
  <c r="X28" i="4"/>
  <c r="W28" i="4"/>
  <c r="U28" i="4"/>
  <c r="O28" i="4"/>
  <c r="N28" i="4"/>
  <c r="M28" i="4"/>
  <c r="L28" i="4"/>
  <c r="K28" i="4"/>
  <c r="J28" i="4"/>
  <c r="I28" i="4"/>
  <c r="H28" i="4"/>
  <c r="G28" i="4"/>
  <c r="F28" i="4"/>
  <c r="T28" i="4"/>
  <c r="S28" i="4"/>
  <c r="R28" i="4"/>
  <c r="Q28" i="4"/>
  <c r="P28" i="4"/>
  <c r="J26" i="4"/>
  <c r="I26" i="4"/>
  <c r="H26" i="4"/>
  <c r="G26" i="4"/>
  <c r="HA25" i="4" l="1"/>
  <c r="GW24" i="4"/>
  <c r="GM26" i="4"/>
  <c r="GW26" i="4"/>
  <c r="HA27" i="4"/>
  <c r="GV24" i="4"/>
  <c r="GL27" i="4"/>
  <c r="GZ26" i="4"/>
  <c r="GZ28" i="4"/>
  <c r="GY24" i="4"/>
  <c r="GQ26" i="4"/>
  <c r="GQ27" i="4"/>
  <c r="GO27" i="4"/>
  <c r="GY27" i="4"/>
  <c r="GY28" i="4"/>
  <c r="GY26" i="4"/>
  <c r="GW25" i="4"/>
  <c r="HA24" i="4"/>
  <c r="GM27" i="4"/>
  <c r="HA26" i="4"/>
  <c r="GV28" i="4"/>
  <c r="GY25" i="4"/>
  <c r="GL26" i="4"/>
  <c r="GN26" i="4" s="1"/>
  <c r="GP26" i="4"/>
  <c r="GZ27" i="4"/>
  <c r="HA28" i="4"/>
  <c r="GO35" i="4"/>
  <c r="GL35" i="4"/>
  <c r="GP35" i="4"/>
  <c r="GM35" i="4"/>
  <c r="GQ35" i="4"/>
  <c r="GG29" i="4"/>
  <c r="GB29" i="4"/>
  <c r="GE29" i="4"/>
  <c r="GF29" i="4"/>
  <c r="GC29" i="4"/>
  <c r="GP27" i="4"/>
  <c r="GO26" i="4"/>
  <c r="GV26" i="4"/>
  <c r="GW28" i="4"/>
  <c r="GV27" i="4"/>
  <c r="GW27" i="4"/>
  <c r="GZ25" i="4"/>
  <c r="GV25" i="4"/>
  <c r="GZ24" i="4"/>
  <c r="GX24" i="4"/>
  <c r="GD36" i="4"/>
  <c r="GD34" i="4"/>
  <c r="GD35" i="4"/>
  <c r="GD33" i="4"/>
  <c r="GH36" i="4"/>
  <c r="GH35" i="4"/>
  <c r="GH34" i="4"/>
  <c r="GH33" i="4"/>
  <c r="GD32" i="4"/>
  <c r="GH32" i="4"/>
  <c r="EX26" i="4"/>
  <c r="FX26" i="4"/>
  <c r="FW26" i="4"/>
  <c r="FV26" i="4"/>
  <c r="FU26" i="4"/>
  <c r="FT26" i="4"/>
  <c r="FS26" i="4"/>
  <c r="FR26" i="4"/>
  <c r="FQ26" i="4"/>
  <c r="FP26" i="4"/>
  <c r="FO26" i="4"/>
  <c r="FN26" i="4"/>
  <c r="FM26" i="4"/>
  <c r="FL26" i="4"/>
  <c r="FK26" i="4"/>
  <c r="FJ26" i="4"/>
  <c r="FI26" i="4"/>
  <c r="FH26" i="4"/>
  <c r="FG26" i="4"/>
  <c r="FF26" i="4"/>
  <c r="FE26" i="4"/>
  <c r="FD26" i="4"/>
  <c r="FC26" i="4"/>
  <c r="FB26" i="4"/>
  <c r="FA26" i="4"/>
  <c r="EZ26" i="4"/>
  <c r="EY26" i="4"/>
  <c r="EW26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K71" i="4" s="1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F26" i="4"/>
  <c r="F71" i="4" s="1"/>
  <c r="GF72" i="4" s="1"/>
  <c r="P71" i="4" l="1"/>
  <c r="GI72" i="4" s="1"/>
  <c r="K71" i="4"/>
  <c r="HB24" i="4"/>
  <c r="GG72" i="4"/>
  <c r="GH72" i="4" s="1"/>
  <c r="GG74" i="4"/>
  <c r="GH74" i="4" s="1"/>
  <c r="U71" i="4"/>
  <c r="Z71" i="4"/>
  <c r="GX25" i="4"/>
  <c r="HB28" i="4"/>
  <c r="P54" i="1" s="1"/>
  <c r="P61" i="5" s="1"/>
  <c r="GQ34" i="4"/>
  <c r="GQ33" i="4"/>
  <c r="GL34" i="4"/>
  <c r="GM34" i="4"/>
  <c r="GP34" i="4"/>
  <c r="EU71" i="4"/>
  <c r="GR26" i="4"/>
  <c r="GR27" i="4"/>
  <c r="GX26" i="4"/>
  <c r="GM33" i="4"/>
  <c r="GO34" i="4"/>
  <c r="GL33" i="4"/>
  <c r="GO33" i="4"/>
  <c r="GP33" i="4"/>
  <c r="GN27" i="4"/>
  <c r="GN28" i="4" s="1"/>
  <c r="GX27" i="4"/>
  <c r="T51" i="1" s="1"/>
  <c r="O63" i="5" s="1"/>
  <c r="GD29" i="4"/>
  <c r="GR35" i="4"/>
  <c r="HB25" i="4"/>
  <c r="HB27" i="4"/>
  <c r="HB26" i="4"/>
  <c r="X54" i="1" s="1"/>
  <c r="P65" i="5" s="1"/>
  <c r="GH29" i="4"/>
  <c r="H54" i="1" s="1"/>
  <c r="P62" i="5" s="1"/>
  <c r="GN35" i="4"/>
  <c r="GX28" i="4"/>
  <c r="P51" i="1" s="1"/>
  <c r="O61" i="5" s="1"/>
  <c r="R111" i="5"/>
  <c r="O111" i="5"/>
  <c r="R110" i="5"/>
  <c r="O110" i="5"/>
  <c r="O109" i="5"/>
  <c r="R109" i="5"/>
  <c r="R108" i="5"/>
  <c r="O108" i="5"/>
  <c r="O107" i="5"/>
  <c r="R107" i="5"/>
  <c r="GC27" i="4"/>
  <c r="GB27" i="4"/>
  <c r="GE27" i="4"/>
  <c r="GG27" i="4"/>
  <c r="GF27" i="4"/>
  <c r="GH38" i="4"/>
  <c r="GG26" i="4"/>
  <c r="CD26" i="4"/>
  <c r="GK72" i="4" l="1"/>
  <c r="GK74" i="4"/>
  <c r="GG73" i="4"/>
  <c r="GJ72" i="4"/>
  <c r="GJ74" i="4"/>
  <c r="GE74" i="4"/>
  <c r="GK73" i="4"/>
  <c r="GJ73" i="4"/>
  <c r="GG71" i="4"/>
  <c r="GJ71" i="4"/>
  <c r="GI71" i="4"/>
  <c r="GR28" i="4"/>
  <c r="GN34" i="4"/>
  <c r="GF73" i="4"/>
  <c r="GI73" i="4"/>
  <c r="GR33" i="4"/>
  <c r="GR34" i="4"/>
  <c r="GE73" i="4"/>
  <c r="GF71" i="4"/>
  <c r="GE72" i="4"/>
  <c r="GE71" i="4"/>
  <c r="GK71" i="4"/>
  <c r="GN33" i="4"/>
  <c r="H51" i="1"/>
  <c r="O62" i="5" s="1"/>
  <c r="X51" i="1"/>
  <c r="O65" i="5" s="1"/>
  <c r="T54" i="1"/>
  <c r="P63" i="5" s="1"/>
  <c r="GH27" i="4"/>
  <c r="GD27" i="4"/>
  <c r="GF26" i="4"/>
  <c r="GC26" i="4"/>
  <c r="GE26" i="4"/>
  <c r="GB26" i="4"/>
  <c r="GL74" i="4" l="1"/>
  <c r="GN36" i="4"/>
  <c r="X42" i="1" s="1"/>
  <c r="O89" i="5" s="1"/>
  <c r="GH71" i="4"/>
  <c r="GL72" i="4"/>
  <c r="GH73" i="4"/>
  <c r="H60" i="1" s="1"/>
  <c r="O72" i="5" s="1"/>
  <c r="GL71" i="4"/>
  <c r="L63" i="1" s="1"/>
  <c r="P78" i="5" s="1"/>
  <c r="GL73" i="4"/>
  <c r="GR36" i="4"/>
  <c r="P63" i="1"/>
  <c r="P79" i="5" s="1"/>
  <c r="H63" i="1"/>
  <c r="P72" i="5" s="1"/>
  <c r="L60" i="1"/>
  <c r="O78" i="5" s="1"/>
  <c r="D60" i="1"/>
  <c r="O71" i="5" s="1"/>
  <c r="L51" i="1"/>
  <c r="O64" i="5" s="1"/>
  <c r="J75" i="4"/>
  <c r="D51" i="1"/>
  <c r="O60" i="5" s="1"/>
  <c r="D54" i="1"/>
  <c r="L54" i="1"/>
  <c r="GH26" i="4"/>
  <c r="GH28" i="4" s="1"/>
  <c r="H45" i="1" s="1"/>
  <c r="GD26" i="4"/>
  <c r="GD28" i="4" s="1"/>
  <c r="P45" i="1" l="1"/>
  <c r="P85" i="5" s="1"/>
  <c r="T45" i="1"/>
  <c r="P87" i="5" s="1"/>
  <c r="T42" i="1"/>
  <c r="O87" i="5" s="1"/>
  <c r="P42" i="1"/>
  <c r="O85" i="5" s="1"/>
  <c r="P60" i="1"/>
  <c r="O79" i="5" s="1"/>
  <c r="D63" i="1"/>
  <c r="P71" i="5" s="1"/>
  <c r="X45" i="1"/>
  <c r="P89" i="5" s="1"/>
  <c r="L42" i="1"/>
  <c r="O88" i="5" s="1"/>
  <c r="H42" i="1"/>
  <c r="O86" i="5" s="1"/>
  <c r="D42" i="1"/>
  <c r="O84" i="5" s="1"/>
  <c r="L45" i="1"/>
  <c r="P88" i="5" s="1"/>
  <c r="P86" i="5"/>
  <c r="D45" i="1"/>
  <c r="P84" i="5" s="1"/>
  <c r="P60" i="5"/>
  <c r="P64" i="5"/>
  <c r="P33" i="1"/>
  <c r="O39" i="5" s="1"/>
  <c r="T33" i="1"/>
  <c r="O40" i="5" s="1"/>
  <c r="P36" i="1"/>
  <c r="P39" i="5" s="1"/>
  <c r="T36" i="1"/>
  <c r="P40" i="5" s="1"/>
  <c r="GD38" i="4"/>
</calcChain>
</file>

<file path=xl/sharedStrings.xml><?xml version="1.0" encoding="utf-8"?>
<sst xmlns="http://schemas.openxmlformats.org/spreadsheetml/2006/main" count="663" uniqueCount="332">
  <si>
    <t>Invuldatum:</t>
  </si>
  <si>
    <t>Ingevuld door:</t>
  </si>
  <si>
    <t>A</t>
  </si>
  <si>
    <t>B</t>
  </si>
  <si>
    <t>C</t>
  </si>
  <si>
    <t>D</t>
  </si>
  <si>
    <t>E</t>
  </si>
  <si>
    <t>IncoMeter 2012 op basis van BasisZorgLijst, module incontinentie</t>
  </si>
  <si>
    <t xml:space="preserve">is er een (soort) dagboekje bijgehouden om de (in)continentie in beeld te brengen? </t>
  </si>
  <si>
    <t xml:space="preserve">wordt dit regelmatig bijgehouden? </t>
  </si>
  <si>
    <t xml:space="preserve">catheter of uritip </t>
  </si>
  <si>
    <t>postoel</t>
  </si>
  <si>
    <t>verhoogd toilet / toiletbril</t>
  </si>
  <si>
    <t>steunen / beugels</t>
  </si>
  <si>
    <t xml:space="preserve">ervaren lichamelijk zwaarte voor zorgverleners van de (in)continentiezorg </t>
  </si>
  <si>
    <r>
      <t>totaal rapportcijfer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cliënt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voor beleving (in)continentiezorg</t>
    </r>
  </si>
  <si>
    <r>
      <t xml:space="preserve">totaal rapportcijfer </t>
    </r>
    <r>
      <rPr>
        <b/>
        <sz val="10"/>
        <rFont val="Arial"/>
        <family val="2"/>
      </rPr>
      <t>zorgverlener</t>
    </r>
    <r>
      <rPr>
        <sz val="10"/>
        <rFont val="Arial"/>
        <family val="2"/>
      </rPr>
      <t xml:space="preserve"> voor beleving (in)continentiezorg</t>
    </r>
  </si>
  <si>
    <t xml:space="preserve"> 1)   Mobiliteitsklasse en (in)continentie</t>
  </si>
  <si>
    <t>Cliënt 1</t>
  </si>
  <si>
    <t>Cliënt 2</t>
  </si>
  <si>
    <t>Cliënt 3</t>
  </si>
  <si>
    <t>Cliënt 4</t>
  </si>
  <si>
    <t>Cliënt 5</t>
  </si>
  <si>
    <t>Mobiliteitsklasse van de cliënt</t>
  </si>
  <si>
    <t xml:space="preserve">A, B, C, D of E </t>
  </si>
  <si>
    <t>2)</t>
  </si>
  <si>
    <t>(In)continentie en/of toiletgang</t>
  </si>
  <si>
    <t>24 uurs registratie</t>
  </si>
  <si>
    <t>a) (in)continentie per 24 uur</t>
  </si>
  <si>
    <t>alleen urine (zonder faeces)</t>
  </si>
  <si>
    <t>met faeces</t>
  </si>
  <si>
    <t xml:space="preserve">b) zelfstandig of met hulp   </t>
  </si>
  <si>
    <t>aantal keer per 24 uur</t>
  </si>
  <si>
    <t>in minuten</t>
  </si>
  <si>
    <t>1e keer</t>
  </si>
  <si>
    <t>2e keer</t>
  </si>
  <si>
    <t>3e keer</t>
  </si>
  <si>
    <t>4e keer</t>
  </si>
  <si>
    <t>5e keer</t>
  </si>
  <si>
    <t>3)</t>
  </si>
  <si>
    <t>Gebruik hulpmiddelen bij of voor toiletgang /stoelgang</t>
  </si>
  <si>
    <t>tillift (sta-tillift)</t>
  </si>
  <si>
    <t>tillift (passieve of hang-tillift)</t>
  </si>
  <si>
    <t xml:space="preserve">4) </t>
  </si>
  <si>
    <t>Begeleiding en zorg rapportcijfers</t>
  </si>
  <si>
    <t>huidconditie onderlichaam cliënt</t>
  </si>
  <si>
    <t>5)</t>
  </si>
  <si>
    <t xml:space="preserve">Omgang met incontinentie </t>
  </si>
  <si>
    <t>is er een diagnose van de soort incontinentie?</t>
  </si>
  <si>
    <t>6)</t>
  </si>
  <si>
    <t>Gebruik (incontinentie)materiaal / -hulpmiddelen</t>
  </si>
  <si>
    <t>hoogabsorptie incomateriaal</t>
  </si>
  <si>
    <t>laag/ middenabsorptie incomateriaal</t>
  </si>
  <si>
    <t>7)</t>
  </si>
  <si>
    <t>1=zeer slecht, 10=uitmuntend</t>
  </si>
  <si>
    <t>aantal per 24 uur</t>
  </si>
  <si>
    <t>Wijze van invullen</t>
  </si>
  <si>
    <t>Instelling / organisatie:</t>
  </si>
  <si>
    <t>Afdeling:</t>
  </si>
  <si>
    <t>Cliënt 7</t>
  </si>
  <si>
    <t>Cliënt 6</t>
  </si>
  <si>
    <t>Cliënt 8</t>
  </si>
  <si>
    <t>Cliënt 9</t>
  </si>
  <si>
    <t>Cliënt 10</t>
  </si>
  <si>
    <t>Cliënt 11</t>
  </si>
  <si>
    <t>Cliënt 12</t>
  </si>
  <si>
    <t>Cliënt 13</t>
  </si>
  <si>
    <t>Cliënt 14</t>
  </si>
  <si>
    <t>Cliënt 15</t>
  </si>
  <si>
    <t>Cliënt 16</t>
  </si>
  <si>
    <t>Cliënt 17</t>
  </si>
  <si>
    <t>Cliënt 18</t>
  </si>
  <si>
    <t>Cliënt 19</t>
  </si>
  <si>
    <t>Cliënt 20</t>
  </si>
  <si>
    <t>Cliënt 21</t>
  </si>
  <si>
    <t>Cliënt 22</t>
  </si>
  <si>
    <t>Cliënt 23</t>
  </si>
  <si>
    <t>Cliënt 24</t>
  </si>
  <si>
    <t>Cliënt 25</t>
  </si>
  <si>
    <t>Cliënt 26</t>
  </si>
  <si>
    <t>Cliënt 27</t>
  </si>
  <si>
    <t>Cliënt 28</t>
  </si>
  <si>
    <t>Cliënt 29</t>
  </si>
  <si>
    <t>Cliënt 30</t>
  </si>
  <si>
    <t xml:space="preserve">Cliënt 31 </t>
  </si>
  <si>
    <t>Cliënt 32</t>
  </si>
  <si>
    <t>Cliënt 33</t>
  </si>
  <si>
    <t>Cliënt 34</t>
  </si>
  <si>
    <t>Cliënt 35</t>
  </si>
  <si>
    <t>minimaal eens per 2 dagen incontinent voor faeces</t>
  </si>
  <si>
    <t>duur van de begeleiding of hulp van zorgverlener 1</t>
  </si>
  <si>
    <t>duur van de begeleiding of hulp van zorgverlener 2</t>
  </si>
  <si>
    <t>zelfstandig</t>
  </si>
  <si>
    <t xml:space="preserve">BasisZorgLijst - Continentiemodule - Verzamelformulier </t>
  </si>
  <si>
    <t>mobiliteits-klasse</t>
  </si>
  <si>
    <r>
      <t>A of</t>
    </r>
    <r>
      <rPr>
        <b/>
        <i/>
        <sz val="12"/>
        <color rgb="FF00CC00"/>
        <rFont val="Arial"/>
        <family val="2"/>
      </rPr>
      <t xml:space="preserve"> B</t>
    </r>
  </si>
  <si>
    <r>
      <t xml:space="preserve">C, </t>
    </r>
    <r>
      <rPr>
        <b/>
        <i/>
        <sz val="12"/>
        <color rgb="FFFF5E08"/>
        <rFont val="Arial"/>
        <family val="2"/>
      </rPr>
      <t>D</t>
    </r>
    <r>
      <rPr>
        <b/>
        <i/>
        <sz val="12"/>
        <color indexed="47"/>
        <rFont val="Arial"/>
        <family val="2"/>
      </rPr>
      <t xml:space="preserve"> </t>
    </r>
    <r>
      <rPr>
        <b/>
        <i/>
        <sz val="12"/>
        <color rgb="FFD00000"/>
        <rFont val="Arial"/>
        <family val="2"/>
      </rPr>
      <t>of E</t>
    </r>
  </si>
  <si>
    <t>gemiddeld aantal keer alleen urine per 24 uur</t>
  </si>
  <si>
    <t>gemiddeld aantal keer met faeces per 24 uur</t>
  </si>
  <si>
    <t>kruis aan</t>
  </si>
  <si>
    <t>% zelfstandige (in)continentie en/of toiletgang</t>
  </si>
  <si>
    <t>2)  24-uursregistratie (in)continentie en/of toiletgang</t>
  </si>
  <si>
    <t>3)  Gebruik hulpmiddelen bij of voor toiletgang /stoelgang</t>
  </si>
  <si>
    <t>1)  Mobiliteitsklasse en aard en omvang (in)continentie</t>
  </si>
  <si>
    <t>4)  Begeleiding en zorg rapportcijfers</t>
  </si>
  <si>
    <t>gemiddeld cijfer huidconditie onderlichaam cliënt</t>
  </si>
  <si>
    <t xml:space="preserve">gemiddeld cijfer ervaren lichamelijk zwaarte voor zorgverleners van de (in)continentiezorg </t>
  </si>
  <si>
    <t>gemiddeld totaal rapportcijfer zorgverlener voor beleving (in)continentiezorg</t>
  </si>
  <si>
    <t>gemiddeld totaal rapportcijfer cliënt voor beleving (in)continentiezorg</t>
  </si>
  <si>
    <t>5)  Omgang met incontinentie</t>
  </si>
  <si>
    <t>6)  Gebruik (incontinentie)materiaal/- hulpmiddelen</t>
  </si>
  <si>
    <t>alle mobiliteitsklas-sen gezamenlijk</t>
  </si>
  <si>
    <t>gemiddeld aantal hoogabsorptie incomateriaal per 24 uur</t>
  </si>
  <si>
    <t>laag/middenabsorptie incomateriaal</t>
  </si>
  <si>
    <t>catheter/uritip</t>
  </si>
  <si>
    <t>7)  Specifieke aspecten incontinentiezorg</t>
  </si>
  <si>
    <t>Specifieke aspecten incontinentie zorg</t>
  </si>
  <si>
    <t>ja</t>
  </si>
  <si>
    <t>nee</t>
  </si>
  <si>
    <t>soms</t>
  </si>
  <si>
    <t>x</t>
  </si>
  <si>
    <t>&gt;0</t>
  </si>
  <si>
    <t>A+B</t>
  </si>
  <si>
    <t>C+D+E</t>
  </si>
  <si>
    <t>gemiddeld aantal laag/midden-absorptie incomateriaal per 24 uur</t>
  </si>
  <si>
    <t>Mob. klasse A</t>
  </si>
  <si>
    <t>Mob. Klasse B</t>
  </si>
  <si>
    <t>Mob. Klasse C</t>
  </si>
  <si>
    <t>Mob. Klasse D</t>
  </si>
  <si>
    <t>Mob. Klasse E</t>
  </si>
  <si>
    <t>mobiliteitsklasse</t>
  </si>
  <si>
    <t>is er sprake van incontinentie?</t>
  </si>
  <si>
    <t>automatisch</t>
  </si>
  <si>
    <t>som urine</t>
  </si>
  <si>
    <t>som faeces</t>
  </si>
  <si>
    <t>som</t>
  </si>
  <si>
    <t>aantal</t>
  </si>
  <si>
    <t>aantallen</t>
  </si>
  <si>
    <t xml:space="preserve">    </t>
  </si>
  <si>
    <t>hulptabel begeleidingsduur</t>
  </si>
  <si>
    <t>zorgv 2</t>
  </si>
  <si>
    <t>som zorgv 1</t>
  </si>
  <si>
    <t>zorgv 2 &gt;0</t>
  </si>
  <si>
    <t>som 1 en 2</t>
  </si>
  <si>
    <t>hulpmiddelen</t>
  </si>
  <si>
    <t>gemiddeld totaal aantal keer (in)continentie en/of toiletgang per 24 uur</t>
  </si>
  <si>
    <t>aantal ja</t>
  </si>
  <si>
    <t>hoog inco</t>
  </si>
  <si>
    <t>laag inco</t>
  </si>
  <si>
    <t>totaalincomat</t>
  </si>
  <si>
    <t>(vrijwel) dagelijks incontinent voor urine</t>
  </si>
  <si>
    <t>is er de afgelopen week minimaal 1 keer sprake geweest van lekkage?</t>
  </si>
  <si>
    <t>j=ja, n=nee, s=soms</t>
  </si>
  <si>
    <t>j=ja, n=nee</t>
  </si>
  <si>
    <t>totale tijd incozorg</t>
  </si>
  <si>
    <t>2 zorgverleners</t>
  </si>
  <si>
    <t>1 of 2 zorgverleners</t>
  </si>
  <si>
    <t>hulptabel incontinentiezorg</t>
  </si>
  <si>
    <t>alleen urine</t>
  </si>
  <si>
    <t>faeces met urine</t>
  </si>
  <si>
    <t>Mob. Klasse A en B</t>
  </si>
  <si>
    <t>Mob. Klasse C, D en E</t>
  </si>
  <si>
    <t>Grafiekenblad IncoMeter 2012 op basis van BasisZorgLijst</t>
  </si>
  <si>
    <t xml:space="preserve">Instelling / organisatie:  </t>
  </si>
  <si>
    <t xml:space="preserve">Afdeling:  </t>
  </si>
  <si>
    <t xml:space="preserve">Invuldatum:  </t>
  </si>
  <si>
    <t xml:space="preserve">Ingevuld door:  </t>
  </si>
  <si>
    <t xml:space="preserve">Instelling/organisatie:  </t>
  </si>
  <si>
    <t>zorgv. 1 en 2 samen bij incontinentie</t>
  </si>
  <si>
    <t>verhoogd toilet/ toiletbril</t>
  </si>
  <si>
    <t>aktieve of sta-lift</t>
  </si>
  <si>
    <t>passieve of hangtillift</t>
  </si>
  <si>
    <t>huidconditie onderlichaam</t>
  </si>
  <si>
    <t>diagnose</t>
  </si>
  <si>
    <t>dagboekje</t>
  </si>
  <si>
    <t>plan van aanpak</t>
  </si>
  <si>
    <t>plan van aanpak bijgehouden</t>
  </si>
  <si>
    <t>hoogaborptie incomateriaal</t>
  </si>
  <si>
    <t>lekkage (min 1x per week)</t>
  </si>
  <si>
    <t>medicijnen (ja en soms)</t>
  </si>
  <si>
    <t>speciale huidverzorging (ja en soms)</t>
  </si>
  <si>
    <t>2 zorgverleners bij incontinentie</t>
  </si>
  <si>
    <r>
      <t xml:space="preserve">% cliënten waarbij een </t>
    </r>
    <r>
      <rPr>
        <b/>
        <sz val="10"/>
        <rFont val="Arial"/>
        <family val="2"/>
      </rPr>
      <t>postoel</t>
    </r>
    <r>
      <rPr>
        <sz val="10"/>
        <rFont val="Arial"/>
        <family val="2"/>
      </rPr>
      <t xml:space="preserve"> wordt gebruikt</t>
    </r>
  </si>
  <si>
    <r>
      <t>% cliënten waarbij een</t>
    </r>
    <r>
      <rPr>
        <b/>
        <sz val="10"/>
        <rFont val="Arial"/>
        <family val="2"/>
      </rPr>
      <t xml:space="preserve"> verhoogd toilet / toiletbril</t>
    </r>
    <r>
      <rPr>
        <sz val="10"/>
        <rFont val="Arial"/>
        <family val="2"/>
      </rPr>
      <t xml:space="preserve"> wordt gebruikt</t>
    </r>
  </si>
  <si>
    <r>
      <t xml:space="preserve">% cliënten waarbij </t>
    </r>
    <r>
      <rPr>
        <b/>
        <sz val="10"/>
        <rFont val="Arial"/>
        <family val="2"/>
      </rPr>
      <t>steunen / beugels</t>
    </r>
    <r>
      <rPr>
        <sz val="10"/>
        <rFont val="Arial"/>
        <family val="2"/>
      </rPr>
      <t xml:space="preserve"> worden gebruikt</t>
    </r>
  </si>
  <si>
    <r>
      <t xml:space="preserve">% cliënten waarbij een </t>
    </r>
    <r>
      <rPr>
        <b/>
        <sz val="10"/>
        <rFont val="Arial"/>
        <family val="2"/>
      </rPr>
      <t>aktieve of sta-tillift</t>
    </r>
    <r>
      <rPr>
        <sz val="10"/>
        <rFont val="Arial"/>
        <family val="2"/>
      </rPr>
      <t xml:space="preserve"> wordt gebruikt</t>
    </r>
  </si>
  <si>
    <t xml:space="preserve">Totaal aantal cliënten:  </t>
  </si>
  <si>
    <t xml:space="preserve">Vanaf hier alleen in te vullen bij een cliënt met incontinentie </t>
  </si>
  <si>
    <r>
      <t>is er een plan van aanpak opgesteld om</t>
    </r>
    <r>
      <rPr>
        <sz val="10"/>
        <rFont val="Arial"/>
        <family val="2"/>
      </rPr>
      <t xml:space="preserve"> bij deze cliënt incontinentie te voorkomen/te verb</t>
    </r>
    <r>
      <rPr>
        <sz val="10"/>
        <rFont val="Arial"/>
        <family val="2"/>
      </rPr>
      <t xml:space="preserve">eteren? </t>
    </r>
  </si>
  <si>
    <t>aantal cliënten</t>
  </si>
  <si>
    <t>gebruikt cliënt medicijnen die de toiletgang kunnen beïnvloeden?</t>
  </si>
  <si>
    <t>sprake van speciale huidverzorging om vochtletsel te voorkomen (Barrière crème, sprays, cavillon spray etc.)?</t>
  </si>
  <si>
    <t>totale duur begeleiding (zorgverlener 1 en 2 opgeteld)</t>
  </si>
  <si>
    <t>Totaal aantal cliënten:</t>
  </si>
  <si>
    <t>% cliënten minimaal eens per 2 dagen incontinent voor faeces</t>
  </si>
  <si>
    <r>
      <t xml:space="preserve">% cliënten waarbij een </t>
    </r>
    <r>
      <rPr>
        <b/>
        <sz val="10"/>
        <rFont val="Arial"/>
        <family val="2"/>
      </rPr>
      <t>passieve of hangtillift</t>
    </r>
    <r>
      <rPr>
        <sz val="10"/>
        <rFont val="Arial"/>
        <family val="2"/>
      </rPr>
      <t xml:space="preserve"> wordt gebruikt</t>
    </r>
  </si>
  <si>
    <t xml:space="preserve">Onderstaande gegevens hebben alleen betrekking op cliënten met incontinentie </t>
  </si>
  <si>
    <r>
      <t xml:space="preserve">% incontinente cliënten waarbij er een </t>
    </r>
    <r>
      <rPr>
        <b/>
        <sz val="10"/>
        <rFont val="Arial"/>
        <family val="2"/>
      </rPr>
      <t>diagnose</t>
    </r>
    <r>
      <rPr>
        <sz val="10"/>
        <rFont val="Arial"/>
        <family val="2"/>
      </rPr>
      <t xml:space="preserve"> van de soort incontinentie is</t>
    </r>
  </si>
  <si>
    <r>
      <t>% incontinente cliënten waarbij er een (soort)</t>
    </r>
    <r>
      <rPr>
        <b/>
        <sz val="10"/>
        <rFont val="Arial"/>
        <family val="2"/>
      </rPr>
      <t xml:space="preserve"> dagboekje</t>
    </r>
    <r>
      <rPr>
        <sz val="10"/>
        <rFont val="Arial"/>
        <family val="2"/>
      </rPr>
      <t xml:space="preserve"> bijgehouden wordt om de incontinentie in beeld te brengen </t>
    </r>
  </si>
  <si>
    <r>
      <t xml:space="preserve">% cliënten waarbij er een </t>
    </r>
    <r>
      <rPr>
        <b/>
        <sz val="10"/>
        <rFont val="Arial"/>
        <family val="2"/>
      </rPr>
      <t>plan van aanpak</t>
    </r>
    <r>
      <rPr>
        <sz val="10"/>
        <rFont val="Arial"/>
        <family val="2"/>
      </rPr>
      <t xml:space="preserve"> is opgesteld om de incontinentie te voorkomen/te verbeteren </t>
    </r>
  </si>
  <si>
    <r>
      <t xml:space="preserve">% cliënten met een plan van aanpak dat </t>
    </r>
    <r>
      <rPr>
        <b/>
        <sz val="10"/>
        <rFont val="Arial"/>
        <family val="2"/>
      </rPr>
      <t>regelmatig wordt bijgehouden</t>
    </r>
    <r>
      <rPr>
        <sz val="10"/>
        <rFont val="Arial"/>
        <family val="2"/>
      </rPr>
      <t xml:space="preserve"> (van het totaal aantal cliënten met een plan van aanpak) </t>
    </r>
  </si>
  <si>
    <t>alleen incontinente cliënten</t>
  </si>
  <si>
    <t>% incontinente cliënten waarbij een catheter of uritip wordt gebruikt</t>
  </si>
  <si>
    <t>% incontinente cliënten waarbij hoogabsorptie incomateriaal wordt gebruikt</t>
  </si>
  <si>
    <t>% incontinente cliënten waarbij laag/ middenabsorptie incomateriaal wordt gebruikt</t>
  </si>
  <si>
    <r>
      <t xml:space="preserve">% cliënten waarbij er de afgelopen week minimaal 1x sprake is geweest van </t>
    </r>
    <r>
      <rPr>
        <b/>
        <sz val="10"/>
        <rFont val="Arial"/>
        <family val="2"/>
      </rPr>
      <t>lekkage</t>
    </r>
    <r>
      <rPr>
        <sz val="10"/>
        <rFont val="Arial"/>
        <family val="2"/>
      </rPr>
      <t>?</t>
    </r>
  </si>
  <si>
    <r>
      <t xml:space="preserve">% cliënten die ja, nee of soms </t>
    </r>
    <r>
      <rPr>
        <b/>
        <sz val="10"/>
        <rFont val="Arial"/>
        <family val="2"/>
      </rPr>
      <t>medicijnen</t>
    </r>
    <r>
      <rPr>
        <sz val="10"/>
        <rFont val="Arial"/>
        <family val="2"/>
      </rPr>
      <t xml:space="preserve"> gebruiken die de toiletgang kunnen beïnvloeden</t>
    </r>
  </si>
  <si>
    <r>
      <t xml:space="preserve">% cliënten waarbij er ja, nee of soms sprake is van </t>
    </r>
    <r>
      <rPr>
        <b/>
        <sz val="10"/>
        <rFont val="Arial"/>
        <family val="2"/>
      </rPr>
      <t>speciale huidverzorging</t>
    </r>
    <r>
      <rPr>
        <sz val="10"/>
        <rFont val="Arial"/>
        <family val="2"/>
      </rPr>
      <t xml:space="preserve"> om vochtletsel te voorkomen</t>
    </r>
  </si>
  <si>
    <t xml:space="preserve">Met dit instrument toets je of en zo ja op welke punten meer aandacht nodig is voor (in)continentie beleid bij de cliënten in je team of locatie. </t>
  </si>
  <si>
    <t>% cliënten per mobiliteits-klasse</t>
  </si>
  <si>
    <r>
      <t xml:space="preserve">gemiddelde duur betrokkenheid </t>
    </r>
    <r>
      <rPr>
        <b/>
        <sz val="10"/>
        <rFont val="Arial"/>
        <family val="2"/>
      </rPr>
      <t>zorgverlener 1</t>
    </r>
    <r>
      <rPr>
        <sz val="10"/>
        <rFont val="Arial"/>
        <family val="2"/>
      </rPr>
      <t xml:space="preserve"> </t>
    </r>
  </si>
  <si>
    <r>
      <t xml:space="preserve">gemiddelde duur betrokkenheid </t>
    </r>
    <r>
      <rPr>
        <b/>
        <sz val="10"/>
        <rFont val="Arial"/>
        <family val="2"/>
      </rPr>
      <t>zorgverlener 2</t>
    </r>
  </si>
  <si>
    <t>kruis aan indien van toepassing</t>
  </si>
  <si>
    <t>1=zeer zwaar, 10=heel licht</t>
  </si>
  <si>
    <t>Alle Mob. Klassen samen</t>
  </si>
  <si>
    <t>% cliënten minimaal eens per 2 dagen in-continent voor faeces</t>
  </si>
  <si>
    <t>% cliënten (vrijwel) dagelijks in-continent voor urine</t>
  </si>
  <si>
    <t>Tabel bij grafiek 1a en 1b</t>
  </si>
  <si>
    <t>Mobiliteitsklasse en aard en omvang van de incontinentie</t>
  </si>
  <si>
    <t>gemiddeld aantal keer per 24 uur</t>
  </si>
  <si>
    <t>Gemiddeld aantal keer (in)continentie en/of toiletgang per 24 uur</t>
  </si>
  <si>
    <t xml:space="preserve">totaal (urine en faeces samen) </t>
  </si>
  <si>
    <t>% (in)continentie en/of toiletgang waarbij een zorgverlener betrokken is</t>
  </si>
  <si>
    <t>bij incontinentie</t>
  </si>
  <si>
    <r>
      <t xml:space="preserve">gemiddelde duur betrokkenheid </t>
    </r>
    <r>
      <rPr>
        <b/>
        <sz val="10"/>
        <rFont val="Arial"/>
        <family val="2"/>
      </rPr>
      <t>zorgverlener 1 en 2 opgeteld</t>
    </r>
  </si>
  <si>
    <r>
      <t xml:space="preserve">gemiddelde duur betrokkenheid </t>
    </r>
    <r>
      <rPr>
        <b/>
        <sz val="10"/>
        <rFont val="Arial"/>
        <family val="2"/>
      </rPr>
      <t>zorgverlener 1</t>
    </r>
  </si>
  <si>
    <t>tijd incozorg zorgv 1</t>
  </si>
  <si>
    <t>tijd incozorg zorgv 2</t>
  </si>
  <si>
    <t>zorgverlener 2 (aantal keer)</t>
  </si>
  <si>
    <t>zorgverlener 1 (aantal keer)</t>
  </si>
  <si>
    <r>
      <rPr>
        <b/>
        <sz val="11"/>
        <rFont val="Arial"/>
        <family val="2"/>
      </rPr>
      <t xml:space="preserve">aantal incontinente cliënten            </t>
    </r>
    <r>
      <rPr>
        <b/>
        <sz val="10"/>
        <rFont val="Arial"/>
        <family val="2"/>
      </rPr>
      <t xml:space="preserve">                      (=vrijwel dagelijks incontinent voor urine en/of faeces)</t>
    </r>
  </si>
  <si>
    <t>zorgverlener 1 bij incontinentie</t>
  </si>
  <si>
    <t>zorgverlener 2 bij incontinentie</t>
  </si>
  <si>
    <t>gemiddelde duur in minuten</t>
  </si>
  <si>
    <t xml:space="preserve">  gemiddelde duur zorgverlening PER ZORGHANDELING in minuten</t>
  </si>
  <si>
    <t xml:space="preserve">  gemiddelde duur zorgverlening PER CLIËNT PER ETMAAL in minuten</t>
  </si>
  <si>
    <t>totale duur zorg per 24 uur</t>
  </si>
  <si>
    <t>totaal</t>
  </si>
  <si>
    <t>totaal zorgminuten</t>
  </si>
  <si>
    <t>per etmaal</t>
  </si>
  <si>
    <t>% zelfstandige zorghandelingen</t>
  </si>
  <si>
    <t>% zorghandelingen waarbij 1 zorgverlener is betrokken</t>
  </si>
  <si>
    <t>% zorghandelingen waarbij 2 zorgverleners zijn betrokken</t>
  </si>
  <si>
    <r>
      <t xml:space="preserve">gemiddelde duur betrokkenheid </t>
    </r>
    <r>
      <rPr>
        <b/>
        <sz val="10"/>
        <rFont val="Arial"/>
        <family val="2"/>
      </rPr>
      <t>zorgverlener(s)</t>
    </r>
    <r>
      <rPr>
        <sz val="10"/>
        <rFont val="Arial"/>
        <family val="2"/>
      </rPr>
      <t xml:space="preserve">  per 24 uur</t>
    </r>
  </si>
  <si>
    <t xml:space="preserve">gemiddeld aantal keer hulp PER CLIËNT PER ETMAAL </t>
  </si>
  <si>
    <t>aantal keer hulp per 24 uur</t>
  </si>
  <si>
    <t>gemiddeld aantal keer hulp per 24 uur</t>
  </si>
  <si>
    <t>aantal keer hulp bij incontinentie</t>
  </si>
  <si>
    <t>in/continent urine en/of faeces</t>
  </si>
  <si>
    <t>Gemiddelde duur zorgverlening per zorghandeling in minuten</t>
  </si>
  <si>
    <t>% ZORGHANDELINGEN waarbij 0, 1 of 2 zorgverleners betrokken zijn</t>
  </si>
  <si>
    <t>aantal betrokken zorgverleners</t>
  </si>
  <si>
    <t>aantal betrokken zorgverleners bij incontinentiehandelingen</t>
  </si>
  <si>
    <t>totaal aantal handelingen bij incontinentie</t>
  </si>
  <si>
    <t>% zelfstandige zorghandelingen bij incontinentie</t>
  </si>
  <si>
    <t>% zorghandelingen</t>
  </si>
  <si>
    <t>zelfstandig bij incontinentie</t>
  </si>
  <si>
    <t>1 zorgverlener bij incontinentie</t>
  </si>
  <si>
    <t>met hulp zorgverlener</t>
  </si>
  <si>
    <t>Tabel bij grafiek 2a</t>
  </si>
  <si>
    <t>Gemiddelde duur zorgverlening PER CLIËNT PER ETMAAL in minuten</t>
  </si>
  <si>
    <t>Tabel bij grafiek 2c</t>
  </si>
  <si>
    <t>Gemiddelde aantal keer hulp PER CLIËNT PER ETMAAL</t>
  </si>
  <si>
    <t>Tabel bij grafiek 2d</t>
  </si>
  <si>
    <t>Tabel bij grafiek 2b</t>
  </si>
  <si>
    <t>Tabel bij grafiek 2e</t>
  </si>
  <si>
    <t>Tabel bij grafiek 3</t>
  </si>
  <si>
    <t>b) zelfstandig of met hulp</t>
  </si>
  <si>
    <t>hulpmiddel bij incontinentie aantal keer gebruikt</t>
  </si>
  <si>
    <t>steunen/beu-gels</t>
  </si>
  <si>
    <t>Tabel bij grafiek 4.</t>
  </si>
  <si>
    <t>lichamelijke zwaarte zorgverlener</t>
  </si>
  <si>
    <t>beleving zorgverlener</t>
  </si>
  <si>
    <t>beleving cliënt</t>
  </si>
  <si>
    <t xml:space="preserve">gemiddeld (rapport)cijfer </t>
  </si>
  <si>
    <t xml:space="preserve">gemiddeld cijfer  </t>
  </si>
  <si>
    <t>huid</t>
  </si>
  <si>
    <t>clientbeleving</t>
  </si>
  <si>
    <t>lich zwaarte</t>
  </si>
  <si>
    <t>zorgv beleving</t>
  </si>
  <si>
    <t>incontinent som</t>
  </si>
  <si>
    <t>gemiddeldcijfer inco</t>
  </si>
  <si>
    <t>Tabel bij grafiek 5.</t>
  </si>
  <si>
    <t>alle mobiliteitsklassen</t>
  </si>
  <si>
    <t>aantal inco met cijfer</t>
  </si>
  <si>
    <t>Tabel bij grafiek 6</t>
  </si>
  <si>
    <t>hoog absorptie inco-materiaal</t>
  </si>
  <si>
    <t>laag/ midden absorptie inco-materiaal</t>
  </si>
  <si>
    <t xml:space="preserve">Gemiddeld gebruik van incontinentiemateriaal per cliënt per etmaal en gebruik van de totale groep </t>
  </si>
  <si>
    <t>Gemiddeld aantal per cliënt per etmaal</t>
  </si>
  <si>
    <t>Totaal aantal voor de groep per etmaal</t>
  </si>
  <si>
    <t>LOCOmotion 2012 © Knibbe &amp; Knibbe en Geuze Bennekom ism Vilans en iov Zorg voor Beter</t>
  </si>
  <si>
    <t>alle cliënten</t>
  </si>
  <si>
    <t>incontinente cliënten</t>
  </si>
  <si>
    <t>alle mobiliteitsklas-sen gezamenlijk, alleen incontinente cliënten</t>
  </si>
  <si>
    <t>aantal cliënten met zorg</t>
  </si>
  <si>
    <t>aantal incont cliënten met zorg</t>
  </si>
  <si>
    <t>totaal zorgminuten incont cliënten</t>
  </si>
  <si>
    <t>aantal incontinente cliënten</t>
  </si>
  <si>
    <t>% alle cliënten per mobiliteits-klasse</t>
  </si>
  <si>
    <t>zorgverlener 1 bij alle cliënten</t>
  </si>
  <si>
    <t>zorgverlener 2 bij alle cliënten</t>
  </si>
  <si>
    <t>Zorgv. 1 en 2 samen bij alle cliënten</t>
  </si>
  <si>
    <t>alle cliënten samen</t>
  </si>
  <si>
    <t>% zorghandelingen waarbij 0, 1 of 2 zorgverleners zijn betrokken voor alle cliënten en voor cliënten met incontinentie</t>
  </si>
  <si>
    <t>1 zorgverlener bij alle cliënten</t>
  </si>
  <si>
    <t>2 zorgverleners bij alle cliënten</t>
  </si>
  <si>
    <t>% Cliënten waarbij een hulpmiddel wordt gebruikt voor alle cliënten samen en incontinente cliënten</t>
  </si>
  <si>
    <r>
      <t xml:space="preserve">Mob. Klasse A en B </t>
    </r>
    <r>
      <rPr>
        <b/>
        <sz val="8"/>
        <rFont val="Arial"/>
        <family val="2"/>
      </rPr>
      <t>alle cliënten</t>
    </r>
  </si>
  <si>
    <r>
      <rPr>
        <b/>
        <sz val="10"/>
        <rFont val="Arial"/>
        <family val="2"/>
      </rPr>
      <t xml:space="preserve">Mob. Klasse A en B </t>
    </r>
    <r>
      <rPr>
        <b/>
        <sz val="8"/>
        <rFont val="Arial"/>
        <family val="2"/>
      </rPr>
      <t>incontinente cliënten</t>
    </r>
  </si>
  <si>
    <r>
      <t xml:space="preserve">Mob. Klasse C, D en E </t>
    </r>
    <r>
      <rPr>
        <b/>
        <sz val="8"/>
        <rFont val="Arial"/>
        <family val="2"/>
      </rPr>
      <t xml:space="preserve">  alle cliënten</t>
    </r>
  </si>
  <si>
    <r>
      <rPr>
        <b/>
        <sz val="10"/>
        <rFont val="Arial"/>
        <family val="2"/>
      </rPr>
      <t xml:space="preserve">Mob. Klasse C, D en E </t>
    </r>
    <r>
      <rPr>
        <b/>
        <sz val="8"/>
        <rFont val="Arial"/>
        <family val="2"/>
      </rPr>
      <t>incontinente cliënten</t>
    </r>
  </si>
  <si>
    <t>% cliënten waarbij gebruik gemaakt wordt van</t>
  </si>
  <si>
    <t>Gemiddelde rapportcijfers begeleiding en zorg bij (incontinente) cliënten</t>
  </si>
  <si>
    <t>inconti-nente cliënten</t>
  </si>
  <si>
    <t>Onderstaande grafieken en tabellen hebben alleen betrekking op incontinente cliënten</t>
  </si>
  <si>
    <t>% Toepassing van diverse aspecten van incontinentiezorg bij incontinente cliënten</t>
  </si>
  <si>
    <t>% incontinente cliënten waarbij sprake is/gebruik wordt gemaakt van:</t>
  </si>
  <si>
    <t>% cliënten (vrijwel) dagelijks incontinent voor urine inde betreffende mobiliteitsklasse</t>
  </si>
  <si>
    <t>3) gebruik hulpmiddelen bij incontinente cliënten</t>
  </si>
  <si>
    <t>3) gebruik hulpmiddelen bij alle cliënten</t>
  </si>
  <si>
    <t>zie</t>
  </si>
  <si>
    <t>Linkjes en verdere informatie</t>
  </si>
  <si>
    <t>BasisZorgLijst</t>
  </si>
  <si>
    <t>zie ook incontinentiespiegel</t>
  </si>
  <si>
    <t>zie www.goedgebruik.nl</t>
  </si>
  <si>
    <t>zie hulpmiddelenwijzer</t>
  </si>
  <si>
    <t xml:space="preserve">Begeleiding en zorg </t>
  </si>
  <si>
    <t>dossierinfo</t>
  </si>
  <si>
    <t>zie pdf medicatiegebruik</t>
  </si>
  <si>
    <t>Taalgebruik en bejegening.pdf</t>
  </si>
  <si>
    <t>5 manieren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</si>
</sst>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22"/>
      <color indexed="42"/>
      <name val="Arial"/>
      <family val="2"/>
    </font>
    <font>
      <b/>
      <i/>
      <sz val="11"/>
      <color indexed="42"/>
      <name val="Arial"/>
      <family val="2"/>
    </font>
    <font>
      <b/>
      <i/>
      <sz val="11"/>
      <color indexed="47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2"/>
      <name val="Arial"/>
      <family val="2"/>
    </font>
    <font>
      <b/>
      <i/>
      <sz val="11"/>
      <color indexed="57"/>
      <name val="Arial"/>
      <family val="2"/>
    </font>
    <font>
      <b/>
      <i/>
      <sz val="11"/>
      <color indexed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12"/>
      <color indexed="42"/>
      <name val="Arial"/>
      <family val="2"/>
    </font>
    <font>
      <b/>
      <i/>
      <sz val="12"/>
      <color indexed="57"/>
      <name val="Arial"/>
      <family val="2"/>
    </font>
    <font>
      <b/>
      <i/>
      <sz val="12"/>
      <name val="Arial"/>
      <family val="2"/>
    </font>
    <font>
      <b/>
      <i/>
      <sz val="12"/>
      <color indexed="47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2"/>
      <name val="Arial"/>
      <family val="2"/>
    </font>
    <font>
      <b/>
      <i/>
      <sz val="12"/>
      <color indexed="16"/>
      <name val="Arial"/>
      <family val="2"/>
    </font>
    <font>
      <b/>
      <i/>
      <sz val="12"/>
      <color rgb="FF00CC00"/>
      <name val="Arial"/>
      <family val="2"/>
    </font>
    <font>
      <b/>
      <i/>
      <sz val="12"/>
      <color rgb="FFFF5E08"/>
      <name val="Arial"/>
      <family val="2"/>
    </font>
    <font>
      <b/>
      <i/>
      <sz val="12"/>
      <color rgb="FFD00000"/>
      <name val="Arial"/>
      <family val="2"/>
    </font>
    <font>
      <sz val="9"/>
      <name val="Arial"/>
      <family val="2"/>
    </font>
    <font>
      <b/>
      <sz val="11"/>
      <color indexed="57"/>
      <name val="Arial"/>
      <family val="2"/>
    </font>
    <font>
      <b/>
      <sz val="11"/>
      <color indexed="4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5E0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31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47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/>
      <right/>
      <top style="medium">
        <color indexed="5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2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medium">
        <color indexed="16"/>
      </right>
      <top/>
      <bottom style="medium">
        <color indexed="16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/>
      <right/>
      <top style="medium">
        <color indexed="42"/>
      </top>
      <bottom/>
      <diagonal/>
    </border>
    <border>
      <left/>
      <right/>
      <top/>
      <bottom style="medium">
        <color indexed="47"/>
      </bottom>
      <diagonal/>
    </border>
    <border>
      <left style="medium">
        <color indexed="47"/>
      </left>
      <right style="medium">
        <color indexed="47"/>
      </right>
      <top style="medium">
        <color indexed="47"/>
      </top>
      <bottom/>
      <diagonal/>
    </border>
    <border>
      <left style="medium">
        <color indexed="47"/>
      </left>
      <right style="medium">
        <color indexed="47"/>
      </right>
      <top/>
      <bottom style="medium">
        <color indexed="47"/>
      </bottom>
      <diagonal/>
    </border>
    <border>
      <left/>
      <right/>
      <top/>
      <bottom style="medium">
        <color indexed="52"/>
      </bottom>
      <diagonal/>
    </border>
    <border>
      <left style="medium">
        <color indexed="52"/>
      </left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 style="medium">
        <color indexed="52"/>
      </right>
      <top/>
      <bottom style="medium">
        <color indexed="5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 style="medium">
        <color indexed="42"/>
      </right>
      <top/>
      <bottom style="medium">
        <color indexed="4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CC00"/>
      </left>
      <right style="medium">
        <color rgb="FF00CC00"/>
      </right>
      <top style="medium">
        <color rgb="FF00CC00"/>
      </top>
      <bottom/>
      <diagonal/>
    </border>
    <border>
      <left style="medium">
        <color rgb="FF00CC00"/>
      </left>
      <right style="medium">
        <color rgb="FF00CC00"/>
      </right>
      <top/>
      <bottom style="medium">
        <color rgb="FF00CC00"/>
      </bottom>
      <diagonal/>
    </border>
    <border>
      <left style="medium">
        <color rgb="FFFF5E08"/>
      </left>
      <right style="medium">
        <color rgb="FFFF5E08"/>
      </right>
      <top style="medium">
        <color rgb="FFFF5E08"/>
      </top>
      <bottom/>
      <diagonal/>
    </border>
    <border>
      <left style="medium">
        <color rgb="FFFF5E08"/>
      </left>
      <right style="medium">
        <color rgb="FFFF5E08"/>
      </right>
      <top/>
      <bottom style="medium">
        <color rgb="FFFF5E08"/>
      </bottom>
      <diagonal/>
    </border>
    <border>
      <left style="medium">
        <color rgb="FFE68900"/>
      </left>
      <right style="medium">
        <color rgb="FFE68900"/>
      </right>
      <top style="medium">
        <color rgb="FFE68900"/>
      </top>
      <bottom/>
      <diagonal/>
    </border>
    <border>
      <left style="medium">
        <color rgb="FFE68900"/>
      </left>
      <right style="medium">
        <color rgb="FFE68900"/>
      </right>
      <top/>
      <bottom style="medium">
        <color rgb="FFE68900"/>
      </bottom>
      <diagonal/>
    </border>
    <border>
      <left style="medium">
        <color rgb="FFD00000"/>
      </left>
      <right style="medium">
        <color rgb="FFD00000"/>
      </right>
      <top style="medium">
        <color rgb="FFD00000"/>
      </top>
      <bottom/>
      <diagonal/>
    </border>
    <border>
      <left style="medium">
        <color rgb="FFD00000"/>
      </left>
      <right style="medium">
        <color rgb="FFD00000"/>
      </right>
      <top/>
      <bottom style="medium">
        <color rgb="FFD00000"/>
      </bottom>
      <diagonal/>
    </border>
    <border>
      <left style="medium">
        <color rgb="FF99FF33"/>
      </left>
      <right style="medium">
        <color rgb="FF99FF33"/>
      </right>
      <top style="medium">
        <color rgb="FF99FF33"/>
      </top>
      <bottom/>
      <diagonal/>
    </border>
    <border>
      <left style="medium">
        <color rgb="FF99FF33"/>
      </left>
      <right style="medium">
        <color rgb="FF99FF33"/>
      </right>
      <top/>
      <bottom style="medium">
        <color rgb="FF99FF33"/>
      </bottom>
      <diagonal/>
    </border>
    <border>
      <left/>
      <right/>
      <top/>
      <bottom style="medium">
        <color rgb="FF99FF33"/>
      </bottom>
      <diagonal/>
    </border>
    <border>
      <left style="medium">
        <color indexed="42"/>
      </left>
      <right/>
      <top/>
      <bottom style="medium">
        <color rgb="FF99FF33"/>
      </bottom>
      <diagonal/>
    </border>
    <border>
      <left/>
      <right style="medium">
        <color rgb="FF99FF33"/>
      </right>
      <top/>
      <bottom style="medium">
        <color rgb="FF99FF33"/>
      </bottom>
      <diagonal/>
    </border>
    <border>
      <left style="medium">
        <color rgb="FF99FF33"/>
      </left>
      <right/>
      <top/>
      <bottom style="medium">
        <color rgb="FF99FF33"/>
      </bottom>
      <diagonal/>
    </border>
    <border>
      <left/>
      <right/>
      <top/>
      <bottom style="medium">
        <color rgb="FFFF5E08"/>
      </bottom>
      <diagonal/>
    </border>
    <border>
      <left style="thin">
        <color indexed="64"/>
      </left>
      <right/>
      <top style="medium">
        <color indexed="42"/>
      </top>
      <bottom/>
      <diagonal/>
    </border>
    <border>
      <left style="thin">
        <color indexed="64"/>
      </left>
      <right/>
      <top/>
      <bottom style="medium">
        <color indexed="57"/>
      </bottom>
      <diagonal/>
    </border>
    <border>
      <left style="medium">
        <color rgb="FF00FF00"/>
      </left>
      <right style="medium">
        <color rgb="FF00FF00"/>
      </right>
      <top style="medium">
        <color rgb="FF00FF00"/>
      </top>
      <bottom/>
      <diagonal/>
    </border>
    <border>
      <left style="medium">
        <color rgb="FF00FF00"/>
      </left>
      <right style="medium">
        <color rgb="FF00FF00"/>
      </right>
      <top/>
      <bottom style="medium">
        <color rgb="FF00FF00"/>
      </bottom>
      <diagonal/>
    </border>
    <border>
      <left/>
      <right style="medium">
        <color rgb="FF00FF00"/>
      </right>
      <top/>
      <bottom style="medium">
        <color rgb="FF00FF00"/>
      </bottom>
      <diagonal/>
    </border>
    <border>
      <left style="thin">
        <color indexed="64"/>
      </left>
      <right/>
      <top/>
      <bottom style="medium">
        <color rgb="FF00FF00"/>
      </bottom>
      <diagonal/>
    </border>
    <border>
      <left style="medium">
        <color rgb="FF00FF00"/>
      </left>
      <right/>
      <top/>
      <bottom style="medium">
        <color rgb="FF00FF00"/>
      </bottom>
      <diagonal/>
    </border>
    <border>
      <left/>
      <right/>
      <top/>
      <bottom style="medium">
        <color rgb="FF00FF00"/>
      </bottom>
      <diagonal/>
    </border>
    <border>
      <left style="thin">
        <color indexed="64"/>
      </left>
      <right/>
      <top style="medium">
        <color rgb="FF00FF00"/>
      </top>
      <bottom/>
      <diagonal/>
    </border>
    <border>
      <left/>
      <right/>
      <top style="medium">
        <color rgb="FF00FF00"/>
      </top>
      <bottom/>
      <diagonal/>
    </border>
    <border>
      <left style="thin">
        <color indexed="64"/>
      </left>
      <right/>
      <top/>
      <bottom style="medium">
        <color rgb="FFFF5E08"/>
      </bottom>
      <diagonal/>
    </border>
    <border>
      <left style="medium">
        <color rgb="FFFF5E08"/>
      </left>
      <right/>
      <top style="medium">
        <color rgb="FFFF5E08"/>
      </top>
      <bottom/>
      <diagonal/>
    </border>
    <border>
      <left/>
      <right/>
      <top style="medium">
        <color rgb="FFFF5E08"/>
      </top>
      <bottom/>
      <diagonal/>
    </border>
    <border>
      <left/>
      <right style="medium">
        <color rgb="FFFF5E08"/>
      </right>
      <top style="medium">
        <color rgb="FFFF5E08"/>
      </top>
      <bottom/>
      <diagonal/>
    </border>
    <border>
      <left style="thin">
        <color indexed="64"/>
      </left>
      <right/>
      <top style="medium">
        <color rgb="FFFF5E08"/>
      </top>
      <bottom/>
      <diagonal/>
    </border>
    <border>
      <left/>
      <right style="medium">
        <color rgb="FF00FF00"/>
      </right>
      <top/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thin">
        <color indexed="64"/>
      </left>
      <right/>
      <top/>
      <bottom style="medium">
        <color rgb="FF0000FF"/>
      </bottom>
      <diagonal/>
    </border>
    <border>
      <left style="thin">
        <color indexed="64"/>
      </left>
      <right/>
      <top style="medium">
        <color rgb="FF0000FF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/>
      <right/>
      <top style="medium">
        <color indexed="16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FF00"/>
      </left>
      <right/>
      <top/>
      <bottom/>
      <diagonal/>
    </border>
    <border>
      <left style="medium">
        <color rgb="FFFF5E08"/>
      </left>
      <right/>
      <top/>
      <bottom/>
      <diagonal/>
    </border>
    <border>
      <left/>
      <right style="medium">
        <color rgb="FFFF5E08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</cellStyleXfs>
  <cellXfs count="837">
    <xf numFmtId="0" fontId="0" fillId="0" borderId="0" xfId="0"/>
    <xf numFmtId="0" fontId="0" fillId="0" borderId="0" xfId="0" applyBorder="1"/>
    <xf numFmtId="9" fontId="0" fillId="0" borderId="0" xfId="1" applyFont="1"/>
    <xf numFmtId="0" fontId="0" fillId="0" borderId="0" xfId="0" applyFill="1"/>
    <xf numFmtId="0" fontId="0" fillId="0" borderId="1" xfId="0" applyBorder="1"/>
    <xf numFmtId="0" fontId="8" fillId="0" borderId="2" xfId="0" applyFont="1" applyBorder="1" applyAlignment="1">
      <alignment horizontal="right" vertical="center"/>
    </xf>
    <xf numFmtId="9" fontId="0" fillId="0" borderId="0" xfId="0" applyNumberFormat="1"/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0" xfId="0" applyFont="1"/>
    <xf numFmtId="9" fontId="0" fillId="0" borderId="0" xfId="0" applyNumberFormat="1" applyBorder="1"/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 applyProtection="1">
      <alignment horizontal="center" vertical="center"/>
    </xf>
    <xf numFmtId="0" fontId="1" fillId="0" borderId="0" xfId="0" applyFont="1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/>
    <xf numFmtId="0" fontId="3" fillId="0" borderId="0" xfId="0" applyFont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right" vertical="center"/>
    </xf>
    <xf numFmtId="0" fontId="2" fillId="3" borderId="3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3" fillId="5" borderId="3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35" xfId="0" applyFill="1" applyBorder="1"/>
    <xf numFmtId="0" fontId="3" fillId="5" borderId="4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4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1" xfId="0" applyBorder="1" applyAlignment="1"/>
    <xf numFmtId="0" fontId="1" fillId="0" borderId="7" xfId="0" applyFont="1" applyBorder="1" applyAlignment="1">
      <alignment horizontal="center" wrapText="1"/>
    </xf>
    <xf numFmtId="0" fontId="25" fillId="0" borderId="12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0" fillId="0" borderId="0" xfId="0" applyFill="1" applyBorder="1"/>
    <xf numFmtId="0" fontId="8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9" fontId="0" fillId="0" borderId="0" xfId="1" applyFont="1" applyFill="1" applyBorder="1"/>
    <xf numFmtId="0" fontId="1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9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9" fontId="1" fillId="0" borderId="0" xfId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/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9" fontId="0" fillId="0" borderId="0" xfId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9" fontId="3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9" fontId="7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Fill="1"/>
    <xf numFmtId="0" fontId="0" fillId="0" borderId="12" xfId="0" applyBorder="1"/>
    <xf numFmtId="0" fontId="0" fillId="0" borderId="2" xfId="0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1" fillId="0" borderId="1" xfId="0" applyFont="1" applyBorder="1"/>
    <xf numFmtId="9" fontId="0" fillId="0" borderId="0" xfId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4" fontId="3" fillId="0" borderId="19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6" xfId="0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" fillId="0" borderId="36" xfId="0" applyFont="1" applyFill="1" applyBorder="1" applyProtection="1"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3" fillId="7" borderId="6" xfId="0" applyFont="1" applyFill="1" applyBorder="1"/>
    <xf numFmtId="0" fontId="3" fillId="8" borderId="6" xfId="0" applyFont="1" applyFill="1" applyBorder="1"/>
    <xf numFmtId="9" fontId="3" fillId="8" borderId="0" xfId="0" applyNumberFormat="1" applyFont="1" applyFill="1" applyBorder="1" applyAlignment="1">
      <alignment horizontal="right" vertical="center"/>
    </xf>
    <xf numFmtId="0" fontId="3" fillId="9" borderId="6" xfId="0" applyFont="1" applyFill="1" applyBorder="1"/>
    <xf numFmtId="9" fontId="3" fillId="9" borderId="0" xfId="0" applyNumberFormat="1" applyFont="1" applyFill="1" applyBorder="1" applyAlignment="1">
      <alignment horizontal="right" vertical="center"/>
    </xf>
    <xf numFmtId="0" fontId="3" fillId="10" borderId="6" xfId="0" applyFont="1" applyFill="1" applyBorder="1"/>
    <xf numFmtId="9" fontId="3" fillId="10" borderId="0" xfId="0" applyNumberFormat="1" applyFont="1" applyFill="1" applyBorder="1" applyAlignment="1">
      <alignment horizontal="right" vertical="center"/>
    </xf>
    <xf numFmtId="0" fontId="3" fillId="11" borderId="4" xfId="0" applyFont="1" applyFill="1" applyBorder="1"/>
    <xf numFmtId="9" fontId="3" fillId="11" borderId="5" xfId="0" applyNumberFormat="1" applyFont="1" applyFill="1" applyBorder="1" applyAlignment="1">
      <alignment horizontal="right" vertical="center"/>
    </xf>
    <xf numFmtId="9" fontId="3" fillId="7" borderId="12" xfId="0" applyNumberFormat="1" applyFont="1" applyFill="1" applyBorder="1" applyAlignment="1">
      <alignment horizontal="right" vertical="center"/>
    </xf>
    <xf numFmtId="9" fontId="3" fillId="8" borderId="12" xfId="0" applyNumberFormat="1" applyFont="1" applyFill="1" applyBorder="1" applyAlignment="1">
      <alignment horizontal="right" vertical="center"/>
    </xf>
    <xf numFmtId="9" fontId="3" fillId="9" borderId="12" xfId="0" applyNumberFormat="1" applyFont="1" applyFill="1" applyBorder="1" applyAlignment="1">
      <alignment horizontal="right" vertical="center"/>
    </xf>
    <xf numFmtId="9" fontId="3" fillId="10" borderId="12" xfId="0" applyNumberFormat="1" applyFont="1" applyFill="1" applyBorder="1" applyAlignment="1">
      <alignment horizontal="right" vertical="center"/>
    </xf>
    <xf numFmtId="9" fontId="3" fillId="11" borderId="2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3" fillId="12" borderId="7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vertical="center" wrapText="1"/>
    </xf>
    <xf numFmtId="0" fontId="0" fillId="0" borderId="18" xfId="0" applyBorder="1" applyAlignment="1"/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12" borderId="19" xfId="0" applyNumberFormat="1" applyFont="1" applyFill="1" applyBorder="1" applyAlignment="1">
      <alignment horizontal="center"/>
    </xf>
    <xf numFmtId="164" fontId="3" fillId="10" borderId="18" xfId="0" applyNumberFormat="1" applyFont="1" applyFill="1" applyBorder="1" applyAlignment="1">
      <alignment horizontal="center"/>
    </xf>
    <xf numFmtId="164" fontId="3" fillId="12" borderId="12" xfId="0" applyNumberFormat="1" applyFont="1" applyFill="1" applyBorder="1" applyAlignment="1">
      <alignment horizontal="center"/>
    </xf>
    <xf numFmtId="164" fontId="3" fillId="10" borderId="10" xfId="0" applyNumberFormat="1" applyFont="1" applyFill="1" applyBorder="1" applyAlignment="1">
      <alignment horizontal="center"/>
    </xf>
    <xf numFmtId="1" fontId="3" fillId="12" borderId="19" xfId="0" applyNumberFormat="1" applyFont="1" applyFill="1" applyBorder="1" applyAlignment="1">
      <alignment horizontal="center"/>
    </xf>
    <xf numFmtId="1" fontId="3" fillId="10" borderId="18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1" fontId="3" fillId="1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7" xfId="0" applyFont="1" applyBorder="1"/>
    <xf numFmtId="0" fontId="1" fillId="0" borderId="2" xfId="0" applyFont="1" applyBorder="1"/>
    <xf numFmtId="0" fontId="0" fillId="0" borderId="17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3" fillId="12" borderId="19" xfId="1" applyFont="1" applyFill="1" applyBorder="1" applyAlignment="1">
      <alignment horizontal="center"/>
    </xf>
    <xf numFmtId="9" fontId="3" fillId="10" borderId="18" xfId="1" applyFont="1" applyFill="1" applyBorder="1" applyAlignment="1">
      <alignment horizontal="center"/>
    </xf>
    <xf numFmtId="9" fontId="3" fillId="12" borderId="12" xfId="1" applyFont="1" applyFill="1" applyBorder="1" applyAlignment="1">
      <alignment horizontal="center"/>
    </xf>
    <xf numFmtId="9" fontId="3" fillId="10" borderId="10" xfId="1" applyFont="1" applyFill="1" applyBorder="1" applyAlignment="1">
      <alignment horizontal="center"/>
    </xf>
    <xf numFmtId="0" fontId="0" fillId="0" borderId="17" xfId="0" applyBorder="1" applyAlignment="1"/>
    <xf numFmtId="0" fontId="0" fillId="0" borderId="20" xfId="0" applyBorder="1" applyAlignment="1"/>
    <xf numFmtId="0" fontId="1" fillId="0" borderId="12" xfId="0" applyFont="1" applyFill="1" applyBorder="1"/>
    <xf numFmtId="0" fontId="1" fillId="0" borderId="2" xfId="0" applyFont="1" applyFill="1" applyBorder="1"/>
    <xf numFmtId="0" fontId="3" fillId="0" borderId="18" xfId="0" applyFont="1" applyBorder="1" applyAlignment="1">
      <alignment vertical="center" wrapText="1"/>
    </xf>
    <xf numFmtId="1" fontId="3" fillId="12" borderId="2" xfId="0" applyNumberFormat="1" applyFont="1" applyFill="1" applyBorder="1" applyAlignment="1">
      <alignment horizontal="center"/>
    </xf>
    <xf numFmtId="1" fontId="3" fillId="10" borderId="11" xfId="0" applyNumberFormat="1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9" fontId="1" fillId="0" borderId="0" xfId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3" fillId="12" borderId="2" xfId="1" applyFont="1" applyFill="1" applyBorder="1" applyAlignment="1">
      <alignment horizontal="center"/>
    </xf>
    <xf numFmtId="9" fontId="3" fillId="15" borderId="18" xfId="1" applyFont="1" applyFill="1" applyBorder="1" applyAlignment="1">
      <alignment horizontal="center"/>
    </xf>
    <xf numFmtId="9" fontId="3" fillId="15" borderId="10" xfId="1" applyFont="1" applyFill="1" applyBorder="1" applyAlignment="1">
      <alignment horizontal="center"/>
    </xf>
    <xf numFmtId="0" fontId="0" fillId="0" borderId="0" xfId="0" applyFill="1" applyAlignment="1"/>
    <xf numFmtId="0" fontId="0" fillId="0" borderId="11" xfId="0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9" fontId="0" fillId="0" borderId="10" xfId="1" applyFont="1" applyBorder="1"/>
    <xf numFmtId="164" fontId="0" fillId="0" borderId="6" xfId="0" applyNumberFormat="1" applyBorder="1"/>
    <xf numFmtId="0" fontId="0" fillId="0" borderId="10" xfId="0" applyBorder="1"/>
    <xf numFmtId="164" fontId="0" fillId="0" borderId="4" xfId="0" applyNumberFormat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0" fillId="0" borderId="18" xfId="0" applyBorder="1"/>
    <xf numFmtId="164" fontId="3" fillId="14" borderId="19" xfId="1" applyNumberFormat="1" applyFont="1" applyFill="1" applyBorder="1" applyAlignment="1">
      <alignment horizontal="center"/>
    </xf>
    <xf numFmtId="164" fontId="3" fillId="16" borderId="2" xfId="1" applyNumberFormat="1" applyFont="1" applyFill="1" applyBorder="1" applyAlignment="1">
      <alignment horizontal="center"/>
    </xf>
    <xf numFmtId="164" fontId="3" fillId="16" borderId="12" xfId="1" applyNumberFormat="1" applyFont="1" applyFill="1" applyBorder="1" applyAlignment="1">
      <alignment horizontal="center"/>
    </xf>
    <xf numFmtId="164" fontId="3" fillId="16" borderId="19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14" borderId="18" xfId="0" applyNumberFormat="1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wrapText="1"/>
    </xf>
    <xf numFmtId="0" fontId="3" fillId="0" borderId="19" xfId="0" applyFont="1" applyBorder="1" applyAlignment="1" applyProtection="1">
      <alignment horizontal="left" vertical="center"/>
    </xf>
    <xf numFmtId="9" fontId="0" fillId="18" borderId="12" xfId="0" applyNumberFormat="1" applyFill="1" applyBorder="1" applyAlignment="1">
      <alignment horizontal="center"/>
    </xf>
    <xf numFmtId="9" fontId="0" fillId="18" borderId="2" xfId="0" applyNumberFormat="1" applyFill="1" applyBorder="1" applyAlignment="1">
      <alignment horizontal="center"/>
    </xf>
    <xf numFmtId="0" fontId="1" fillId="0" borderId="44" xfId="0" applyFont="1" applyBorder="1" applyAlignment="1" applyProtection="1">
      <alignment vertical="center"/>
    </xf>
    <xf numFmtId="0" fontId="0" fillId="0" borderId="45" xfId="0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9" fontId="1" fillId="18" borderId="12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64" fontId="3" fillId="14" borderId="19" xfId="0" applyNumberFormat="1" applyFont="1" applyFill="1" applyBorder="1" applyAlignment="1">
      <alignment horizontal="center" vertical="center"/>
    </xf>
    <xf numFmtId="164" fontId="3" fillId="17" borderId="19" xfId="0" applyNumberFormat="1" applyFont="1" applyFill="1" applyBorder="1" applyAlignment="1">
      <alignment horizontal="center" vertical="center"/>
    </xf>
    <xf numFmtId="164" fontId="3" fillId="17" borderId="1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2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0" fillId="0" borderId="34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right" vertical="center"/>
    </xf>
    <xf numFmtId="0" fontId="3" fillId="5" borderId="0" xfId="0" applyFont="1" applyFill="1" applyBorder="1" applyAlignment="1" applyProtection="1">
      <alignment horizontal="right" vertical="center"/>
    </xf>
    <xf numFmtId="0" fontId="1" fillId="5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1" fontId="2" fillId="4" borderId="0" xfId="1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2" fillId="0" borderId="0" xfId="0" applyFont="1" applyBorder="1" applyAlignment="1">
      <alignment wrapText="1"/>
    </xf>
    <xf numFmtId="9" fontId="3" fillId="7" borderId="7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/>
    </xf>
    <xf numFmtId="0" fontId="0" fillId="6" borderId="0" xfId="0" applyFill="1"/>
    <xf numFmtId="0" fontId="1" fillId="6" borderId="0" xfId="0" applyFont="1" applyFill="1"/>
    <xf numFmtId="0" fontId="0" fillId="19" borderId="0" xfId="0" applyFill="1"/>
    <xf numFmtId="0" fontId="39" fillId="19" borderId="0" xfId="3" applyFill="1"/>
    <xf numFmtId="0" fontId="39" fillId="20" borderId="12" xfId="3" applyFill="1" applyBorder="1"/>
    <xf numFmtId="0" fontId="39" fillId="20" borderId="12" xfId="3" applyFill="1" applyBorder="1"/>
    <xf numFmtId="0" fontId="39" fillId="20" borderId="12" xfId="3" applyFill="1" applyBorder="1"/>
    <xf numFmtId="0" fontId="39" fillId="20" borderId="12" xfId="3" applyFill="1" applyBorder="1"/>
    <xf numFmtId="0" fontId="39" fillId="20" borderId="12" xfId="3" applyFill="1" applyBorder="1"/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righ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2" fillId="5" borderId="0" xfId="0" applyFont="1" applyFill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center" vertical="center"/>
    </xf>
    <xf numFmtId="0" fontId="36" fillId="0" borderId="98" xfId="0" applyFont="1" applyBorder="1" applyAlignment="1" applyProtection="1">
      <alignment horizontal="center" vertical="center"/>
    </xf>
    <xf numFmtId="0" fontId="33" fillId="3" borderId="99" xfId="0" applyFont="1" applyFill="1" applyBorder="1" applyAlignment="1" applyProtection="1">
      <alignment horizontal="left" vertical="center"/>
    </xf>
    <xf numFmtId="0" fontId="33" fillId="3" borderId="98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right" vertical="center"/>
    </xf>
    <xf numFmtId="9" fontId="1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right"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6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9" fontId="1" fillId="0" borderId="49" xfId="1" applyFont="1" applyBorder="1" applyAlignment="1">
      <alignment horizontal="center" vertical="center"/>
    </xf>
    <xf numFmtId="9" fontId="1" fillId="0" borderId="50" xfId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1" fillId="0" borderId="64" xfId="1" applyFont="1" applyBorder="1" applyAlignment="1">
      <alignment horizontal="center" vertical="center"/>
    </xf>
    <xf numFmtId="9" fontId="1" fillId="0" borderId="65" xfId="1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80" xfId="0" applyFont="1" applyBorder="1" applyAlignment="1" applyProtection="1">
      <alignment horizontal="left"/>
      <protection locked="0"/>
    </xf>
    <xf numFmtId="0" fontId="3" fillId="0" borderId="78" xfId="0" applyFont="1" applyBorder="1" applyAlignment="1" applyProtection="1">
      <alignment horizontal="left"/>
      <protection locked="0"/>
    </xf>
    <xf numFmtId="0" fontId="3" fillId="0" borderId="81" xfId="0" applyFont="1" applyBorder="1" applyAlignment="1" applyProtection="1">
      <alignment horizontal="left"/>
      <protection locked="0"/>
    </xf>
    <xf numFmtId="14" fontId="3" fillId="0" borderId="80" xfId="0" applyNumberFormat="1" applyFont="1" applyBorder="1" applyAlignment="1" applyProtection="1">
      <alignment horizontal="left"/>
      <protection locked="0"/>
    </xf>
    <xf numFmtId="14" fontId="3" fillId="0" borderId="78" xfId="0" applyNumberFormat="1" applyFont="1" applyBorder="1" applyAlignment="1" applyProtection="1">
      <alignment horizontal="left"/>
      <protection locked="0"/>
    </xf>
    <xf numFmtId="14" fontId="3" fillId="0" borderId="81" xfId="0" applyNumberFormat="1" applyFont="1" applyBorder="1" applyAlignment="1" applyProtection="1">
      <alignment horizontal="left"/>
      <protection locked="0"/>
    </xf>
    <xf numFmtId="0" fontId="3" fillId="0" borderId="80" xfId="0" applyFont="1" applyFill="1" applyBorder="1" applyAlignment="1" applyProtection="1">
      <alignment horizontal="left"/>
      <protection locked="0"/>
    </xf>
    <xf numFmtId="0" fontId="3" fillId="0" borderId="78" xfId="0" applyFont="1" applyFill="1" applyBorder="1" applyAlignment="1" applyProtection="1">
      <alignment horizontal="left"/>
      <protection locked="0"/>
    </xf>
    <xf numFmtId="0" fontId="3" fillId="0" borderId="81" xfId="0" applyFont="1" applyFill="1" applyBorder="1" applyAlignment="1" applyProtection="1">
      <alignment horizontal="left"/>
      <protection locked="0"/>
    </xf>
    <xf numFmtId="0" fontId="2" fillId="6" borderId="17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justify"/>
    </xf>
    <xf numFmtId="0" fontId="12" fillId="0" borderId="20" xfId="0" applyFont="1" applyBorder="1" applyAlignment="1">
      <alignment horizontal="center" vertical="justify"/>
    </xf>
    <xf numFmtId="0" fontId="12" fillId="0" borderId="18" xfId="0" applyFont="1" applyBorder="1" applyAlignment="1">
      <alignment horizontal="center" vertical="justify"/>
    </xf>
    <xf numFmtId="0" fontId="0" fillId="0" borderId="82" xfId="0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64" xfId="1" applyNumberFormat="1" applyFont="1" applyBorder="1" applyAlignment="1">
      <alignment horizontal="center" vertical="center"/>
    </xf>
    <xf numFmtId="164" fontId="1" fillId="0" borderId="65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9" fontId="0" fillId="0" borderId="95" xfId="1" applyFont="1" applyBorder="1" applyAlignment="1" applyProtection="1">
      <alignment horizontal="center" vertical="center"/>
      <protection locked="0"/>
    </xf>
    <xf numFmtId="9" fontId="0" fillId="0" borderId="24" xfId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47" xfId="1" applyNumberFormat="1" applyFont="1" applyBorder="1" applyAlignment="1">
      <alignment horizontal="center" vertical="center" wrapText="1"/>
    </xf>
    <xf numFmtId="9" fontId="0" fillId="0" borderId="48" xfId="1" applyNumberFormat="1" applyFont="1" applyBorder="1" applyAlignment="1">
      <alignment horizontal="center" vertical="center" wrapText="1"/>
    </xf>
    <xf numFmtId="9" fontId="0" fillId="0" borderId="27" xfId="1" applyFont="1" applyBorder="1" applyAlignment="1" applyProtection="1">
      <alignment horizontal="center" vertical="center"/>
      <protection locked="0"/>
    </xf>
    <xf numFmtId="9" fontId="0" fillId="0" borderId="28" xfId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9" fontId="0" fillId="0" borderId="49" xfId="1" applyNumberFormat="1" applyFont="1" applyBorder="1" applyAlignment="1">
      <alignment horizontal="center" vertical="center" wrapText="1"/>
    </xf>
    <xf numFmtId="9" fontId="0" fillId="0" borderId="50" xfId="1" applyNumberFormat="1" applyFont="1" applyBorder="1" applyAlignment="1">
      <alignment horizontal="center" vertical="center" wrapText="1"/>
    </xf>
    <xf numFmtId="9" fontId="0" fillId="0" borderId="22" xfId="1" applyFont="1" applyBorder="1" applyAlignment="1" applyProtection="1">
      <alignment horizontal="center" vertical="center"/>
      <protection locked="0"/>
    </xf>
    <xf numFmtId="9" fontId="0" fillId="0" borderId="23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9" xfId="0" applyFont="1" applyBorder="1" applyAlignment="1">
      <alignment horizontal="right"/>
    </xf>
    <xf numFmtId="0" fontId="26" fillId="0" borderId="12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164" fontId="0" fillId="0" borderId="83" xfId="0" applyNumberFormat="1" applyBorder="1" applyAlignment="1" applyProtection="1">
      <alignment horizontal="center" vertical="center"/>
      <protection locked="0"/>
    </xf>
    <xf numFmtId="164" fontId="0" fillId="0" borderId="84" xfId="0" applyNumberFormat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7" xfId="0" applyBorder="1" applyAlignment="1">
      <alignment horizontal="center"/>
    </xf>
    <xf numFmtId="9" fontId="0" fillId="0" borderId="83" xfId="1" applyFont="1" applyBorder="1" applyAlignment="1" applyProtection="1">
      <alignment horizontal="center" vertical="center"/>
      <protection locked="0"/>
    </xf>
    <xf numFmtId="9" fontId="0" fillId="0" borderId="84" xfId="1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0" fillId="0" borderId="49" xfId="1" applyFont="1" applyBorder="1" applyAlignment="1" applyProtection="1">
      <alignment horizontal="center" vertical="center"/>
      <protection locked="0"/>
    </xf>
    <xf numFmtId="9" fontId="0" fillId="0" borderId="50" xfId="1" applyFont="1" applyBorder="1" applyAlignment="1" applyProtection="1">
      <alignment horizontal="center" vertical="center"/>
      <protection locked="0"/>
    </xf>
    <xf numFmtId="9" fontId="0" fillId="0" borderId="64" xfId="1" applyFont="1" applyBorder="1" applyAlignment="1" applyProtection="1">
      <alignment horizontal="center" vertical="center"/>
    </xf>
    <xf numFmtId="9" fontId="0" fillId="0" borderId="65" xfId="1" applyFont="1" applyBorder="1" applyAlignment="1" applyProtection="1">
      <alignment horizontal="center" vertical="center"/>
    </xf>
    <xf numFmtId="0" fontId="0" fillId="0" borderId="69" xfId="0" applyBorder="1" applyAlignment="1">
      <alignment horizontal="center" vertical="top" wrapText="1"/>
    </xf>
    <xf numFmtId="0" fontId="3" fillId="0" borderId="82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right" vertical="center"/>
    </xf>
    <xf numFmtId="9" fontId="1" fillId="0" borderId="68" xfId="0" applyNumberFormat="1" applyFont="1" applyBorder="1" applyAlignment="1">
      <alignment horizontal="center" vertical="center"/>
    </xf>
    <xf numFmtId="9" fontId="1" fillId="0" borderId="69" xfId="0" applyNumberFormat="1" applyFont="1" applyBorder="1" applyAlignment="1">
      <alignment horizontal="center" vertical="center"/>
    </xf>
    <xf numFmtId="9" fontId="1" fillId="0" borderId="66" xfId="0" applyNumberFormat="1" applyFont="1" applyBorder="1" applyAlignment="1">
      <alignment horizontal="center" vertical="center"/>
    </xf>
    <xf numFmtId="9" fontId="1" fillId="0" borderId="73" xfId="0" applyNumberFormat="1" applyFont="1" applyBorder="1" applyAlignment="1">
      <alignment horizontal="center" vertical="center"/>
    </xf>
    <xf numFmtId="9" fontId="1" fillId="0" borderId="74" xfId="0" applyNumberFormat="1" applyFont="1" applyBorder="1" applyAlignment="1">
      <alignment horizontal="center" vertical="center"/>
    </xf>
    <xf numFmtId="9" fontId="1" fillId="0" borderId="75" xfId="0" applyNumberFormat="1" applyFont="1" applyBorder="1" applyAlignment="1">
      <alignment horizontal="center" vertical="center"/>
    </xf>
    <xf numFmtId="9" fontId="0" fillId="0" borderId="51" xfId="1" applyNumberFormat="1" applyFont="1" applyBorder="1" applyAlignment="1">
      <alignment horizontal="center" vertical="center" wrapText="1"/>
    </xf>
    <xf numFmtId="9" fontId="0" fillId="0" borderId="52" xfId="1" applyNumberFormat="1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9" fontId="0" fillId="0" borderId="53" xfId="1" applyNumberFormat="1" applyFont="1" applyBorder="1" applyAlignment="1">
      <alignment horizontal="center" vertical="center" wrapText="1"/>
    </xf>
    <xf numFmtId="9" fontId="0" fillId="0" borderId="54" xfId="1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9" fontId="3" fillId="0" borderId="0" xfId="1" applyFont="1" applyFill="1" applyBorder="1" applyAlignment="1">
      <alignment horizontal="center" vertical="top" wrapText="1"/>
    </xf>
    <xf numFmtId="9" fontId="0" fillId="0" borderId="0" xfId="1" applyFont="1" applyFill="1" applyBorder="1" applyAlignment="1">
      <alignment horizontal="center" vertical="top" wrapText="1"/>
    </xf>
    <xf numFmtId="9" fontId="0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 vertical="center"/>
    </xf>
    <xf numFmtId="9" fontId="1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9" fontId="1" fillId="0" borderId="83" xfId="1" applyFont="1" applyFill="1" applyBorder="1" applyAlignment="1">
      <alignment horizontal="center" vertical="center" wrapText="1"/>
    </xf>
    <xf numFmtId="9" fontId="1" fillId="0" borderId="8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9" fontId="0" fillId="0" borderId="55" xfId="1" applyNumberFormat="1" applyFont="1" applyBorder="1" applyAlignment="1">
      <alignment horizontal="center" vertical="center" wrapText="1"/>
    </xf>
    <xf numFmtId="9" fontId="0" fillId="0" borderId="56" xfId="1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9" fontId="0" fillId="0" borderId="83" xfId="1" applyFont="1" applyFill="1" applyBorder="1" applyAlignment="1">
      <alignment horizontal="center" vertical="center"/>
    </xf>
    <xf numFmtId="9" fontId="0" fillId="0" borderId="84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1" fillId="0" borderId="64" xfId="0" applyNumberFormat="1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9" fontId="0" fillId="0" borderId="32" xfId="1" applyFont="1" applyBorder="1" applyAlignment="1" applyProtection="1">
      <alignment horizontal="center" vertical="center"/>
    </xf>
    <xf numFmtId="9" fontId="0" fillId="0" borderId="33" xfId="1" applyFont="1" applyBorder="1" applyAlignment="1" applyProtection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30" xfId="1" applyFont="1" applyBorder="1" applyAlignment="1" applyProtection="1">
      <alignment horizontal="center" vertical="center"/>
      <protection locked="0"/>
    </xf>
    <xf numFmtId="9" fontId="0" fillId="0" borderId="31" xfId="1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68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20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7" fillId="0" borderId="94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7" fillId="0" borderId="86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1" fillId="0" borderId="73" xfId="1" applyFont="1" applyBorder="1" applyAlignment="1">
      <alignment horizontal="center" vertical="center"/>
    </xf>
    <xf numFmtId="9" fontId="1" fillId="0" borderId="74" xfId="1" applyFont="1" applyBorder="1" applyAlignment="1">
      <alignment horizontal="center" vertical="center"/>
    </xf>
    <xf numFmtId="9" fontId="1" fillId="0" borderId="75" xfId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14" borderId="17" xfId="0" applyFont="1" applyFill="1" applyBorder="1" applyAlignment="1">
      <alignment horizontal="left" vertical="center"/>
    </xf>
    <xf numFmtId="0" fontId="3" fillId="14" borderId="20" xfId="0" applyFont="1" applyFill="1" applyBorder="1" applyAlignment="1">
      <alignment horizontal="left" vertical="center"/>
    </xf>
    <xf numFmtId="0" fontId="3" fillId="14" borderId="18" xfId="0" applyFont="1" applyFill="1" applyBorder="1" applyAlignment="1">
      <alignment horizontal="left" vertical="center"/>
    </xf>
    <xf numFmtId="0" fontId="3" fillId="17" borderId="4" xfId="0" applyFont="1" applyFill="1" applyBorder="1" applyAlignment="1">
      <alignment horizontal="left" vertical="center"/>
    </xf>
    <xf numFmtId="0" fontId="3" fillId="17" borderId="5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16" borderId="6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7" fillId="15" borderId="10" xfId="0" applyFont="1" applyFill="1" applyBorder="1" applyAlignment="1">
      <alignment horizontal="center" vertical="center" wrapText="1"/>
    </xf>
    <xf numFmtId="0" fontId="37" fillId="15" borderId="11" xfId="0" applyFont="1" applyFill="1" applyBorder="1" applyAlignment="1">
      <alignment horizontal="center" vertical="center" wrapText="1"/>
    </xf>
    <xf numFmtId="9" fontId="3" fillId="14" borderId="17" xfId="1" applyFont="1" applyFill="1" applyBorder="1" applyAlignment="1">
      <alignment horizontal="center"/>
    </xf>
    <xf numFmtId="9" fontId="3" fillId="14" borderId="18" xfId="1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7" fillId="14" borderId="6" xfId="0" applyFont="1" applyFill="1" applyBorder="1" applyAlignment="1">
      <alignment horizontal="center" vertical="center" wrapText="1"/>
    </xf>
    <xf numFmtId="0" fontId="37" fillId="14" borderId="10" xfId="0" applyFont="1" applyFill="1" applyBorder="1" applyAlignment="1">
      <alignment horizontal="center" vertical="center" wrapText="1"/>
    </xf>
    <xf numFmtId="0" fontId="37" fillId="14" borderId="4" xfId="0" applyFont="1" applyFill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9" fontId="3" fillId="0" borderId="7" xfId="0" applyNumberFormat="1" applyFont="1" applyBorder="1" applyAlignment="1">
      <alignment horizontal="righ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9" fontId="3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3" fillId="3" borderId="34" xfId="0" applyFont="1" applyFill="1" applyBorder="1" applyAlignment="1" applyProtection="1">
      <alignment horizontal="left" vertical="center"/>
    </xf>
    <xf numFmtId="0" fontId="33" fillId="3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1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9" fillId="20" borderId="6" xfId="3" applyFill="1" applyBorder="1" applyAlignment="1">
      <alignment vertical="top" wrapText="1"/>
    </xf>
  </cellXfs>
  <cellStyles count="4">
    <cellStyle name="Hyperlink" xfId="3" builtinId="8"/>
    <cellStyle name="Procent" xfId="1" builtinId="5"/>
    <cellStyle name="Standaard" xfId="0" builtinId="0"/>
    <cellStyle name="Standa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99"/>
      <rgbColor rgb="0099CCFF"/>
      <rgbColor rgb="00FF99CC"/>
      <rgbColor rgb="00CC99FF"/>
      <rgbColor rgb="00E68900"/>
      <rgbColor rgb="003366FF"/>
      <rgbColor rgb="0033CCCC"/>
      <rgbColor rgb="0099CC00"/>
      <rgbColor rgb="00FFCC00"/>
      <rgbColor rgb="00FF5E08"/>
      <rgbColor rgb="00FF781D"/>
      <rgbColor rgb="00666699"/>
      <rgbColor rgb="00969696"/>
      <rgbColor rgb="00003366"/>
      <rgbColor rgb="0000CC00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00FF"/>
      <color rgb="FF00FFFF"/>
      <color rgb="FF00FF00"/>
      <color rgb="FF3399FF"/>
      <color rgb="FFFF5E08"/>
      <color rgb="FF66FF33"/>
      <color rgb="FFFF5E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2b. Gemiddelde duur zorgverlening PER ZORGHANDELING in minuten</a:t>
            </a:r>
          </a:p>
        </c:rich>
      </c:tx>
      <c:layout>
        <c:manualLayout>
          <c:xMode val="edge"/>
          <c:yMode val="edge"/>
          <c:x val="0.19701558398950131"/>
          <c:y val="1.5825913292271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62572615934939"/>
          <c:y val="0.25187877788494162"/>
          <c:w val="0.41211545469511573"/>
          <c:h val="0.56815901285619086"/>
        </c:manualLayout>
      </c:layout>
      <c:radarChart>
        <c:radarStyle val="marker"/>
        <c:varyColors val="0"/>
        <c:ser>
          <c:idx val="0"/>
          <c:order val="0"/>
          <c:tx>
            <c:strRef>
              <c:f>Grafieken!$O$59</c:f>
              <c:strCache>
                <c:ptCount val="1"/>
                <c:pt idx="0">
                  <c:v>Mob. Klasse A en B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ln>
                <a:solidFill>
                  <a:srgbClr val="00FF00"/>
                </a:solidFill>
              </a:ln>
            </c:spPr>
          </c:marker>
          <c:cat>
            <c:strRef>
              <c:f>Grafieken!$N$60:$N$65</c:f>
              <c:strCache>
                <c:ptCount val="6"/>
                <c:pt idx="0">
                  <c:v>zorgverlener 1 bij alle cliënten</c:v>
                </c:pt>
                <c:pt idx="1">
                  <c:v>zorgverlener 1 bij incontinentie</c:v>
                </c:pt>
                <c:pt idx="2">
                  <c:v>zorgverlener 2 bij alle cliënten</c:v>
                </c:pt>
                <c:pt idx="3">
                  <c:v>zorgverlener 2 bij incontinentie</c:v>
                </c:pt>
                <c:pt idx="4">
                  <c:v>Zorgv. 1 en 2 samen bij alle cliënten</c:v>
                </c:pt>
                <c:pt idx="5">
                  <c:v>zorgv. 1 en 2 samen bij incontinentie</c:v>
                </c:pt>
              </c:strCache>
            </c:strRef>
          </c:cat>
          <c:val>
            <c:numRef>
              <c:f>Grafieken!$O$60:$O$65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Grafieken!$P$59</c:f>
              <c:strCache>
                <c:ptCount val="1"/>
                <c:pt idx="0">
                  <c:v>Mob. Klasse C, D en 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Grafieken!$N$60:$N$65</c:f>
              <c:strCache>
                <c:ptCount val="6"/>
                <c:pt idx="0">
                  <c:v>zorgverlener 1 bij alle cliënten</c:v>
                </c:pt>
                <c:pt idx="1">
                  <c:v>zorgverlener 1 bij incontinentie</c:v>
                </c:pt>
                <c:pt idx="2">
                  <c:v>zorgverlener 2 bij alle cliënten</c:v>
                </c:pt>
                <c:pt idx="3">
                  <c:v>zorgverlener 2 bij incontinentie</c:v>
                </c:pt>
                <c:pt idx="4">
                  <c:v>Zorgv. 1 en 2 samen bij alle cliënten</c:v>
                </c:pt>
                <c:pt idx="5">
                  <c:v>zorgv. 1 en 2 samen bij incontinentie</c:v>
                </c:pt>
              </c:strCache>
            </c:strRef>
          </c:cat>
          <c:val>
            <c:numRef>
              <c:f>Grafieken!$P$60:$P$65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96256"/>
        <c:axId val="96097792"/>
      </c:radarChart>
      <c:catAx>
        <c:axId val="960962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6097792"/>
        <c:crosses val="autoZero"/>
        <c:auto val="1"/>
        <c:lblAlgn val="ctr"/>
        <c:lblOffset val="100"/>
        <c:noMultiLvlLbl val="0"/>
      </c:catAx>
      <c:valAx>
        <c:axId val="96097792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nl-NL"/>
          </a:p>
        </c:txPr>
        <c:crossAx val="9609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31944077966978"/>
          <c:y val="0.44798155674115336"/>
          <c:w val="0.16916099534804552"/>
          <c:h val="0.314033266905829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5. </a:t>
            </a:r>
            <a:r>
              <a:rPr lang="en-US" sz="1400" baseline="0"/>
              <a:t> % Toepassing van diverse aspecten van incontinentiezorg bij incontinente  cliënten </a:t>
            </a:r>
            <a:endParaRPr lang="en-US" sz="1400"/>
          </a:p>
        </c:rich>
      </c:tx>
      <c:layout>
        <c:manualLayout>
          <c:xMode val="edge"/>
          <c:yMode val="edge"/>
          <c:x val="0.11105555555555555"/>
          <c:y val="4.1237113402061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32020997375329"/>
          <c:y val="0.37034352323606601"/>
          <c:w val="0.43781660104986875"/>
          <c:h val="0.5150783541763162"/>
        </c:manualLayout>
      </c:layout>
      <c:radarChart>
        <c:radarStyle val="marker"/>
        <c:varyColors val="0"/>
        <c:ser>
          <c:idx val="0"/>
          <c:order val="0"/>
          <c:tx>
            <c:strRef>
              <c:f>Grafieken!$O$159</c:f>
              <c:strCache>
                <c:ptCount val="1"/>
                <c:pt idx="0">
                  <c:v>alle mobiliteitsklassen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strRef>
              <c:f>Grafieken!$N$160:$N$169</c:f>
              <c:strCache>
                <c:ptCount val="10"/>
                <c:pt idx="0">
                  <c:v>diagnose</c:v>
                </c:pt>
                <c:pt idx="1">
                  <c:v>dagboekje</c:v>
                </c:pt>
                <c:pt idx="2">
                  <c:v>plan van aanpak</c:v>
                </c:pt>
                <c:pt idx="3">
                  <c:v>plan van aanpak bijgehouden</c:v>
                </c:pt>
                <c:pt idx="4">
                  <c:v>catheter/uritip</c:v>
                </c:pt>
                <c:pt idx="5">
                  <c:v>hoogaborptie incomateriaal</c:v>
                </c:pt>
                <c:pt idx="6">
                  <c:v>laag/middenabsorptie incomateriaal</c:v>
                </c:pt>
                <c:pt idx="7">
                  <c:v>lekkage (min 1x per week)</c:v>
                </c:pt>
                <c:pt idx="8">
                  <c:v>medicijnen (ja en soms)</c:v>
                </c:pt>
                <c:pt idx="9">
                  <c:v>speciale huidverzorging (ja en soms)</c:v>
                </c:pt>
              </c:strCache>
            </c:strRef>
          </c:cat>
          <c:val>
            <c:numRef>
              <c:f>Grafieken!$O$160:$O$169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19552"/>
        <c:axId val="108121472"/>
      </c:radarChart>
      <c:catAx>
        <c:axId val="1081195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8121472"/>
        <c:crosses val="autoZero"/>
        <c:auto val="1"/>
        <c:lblAlgn val="ctr"/>
        <c:lblOffset val="100"/>
        <c:noMultiLvlLbl val="0"/>
      </c:catAx>
      <c:valAx>
        <c:axId val="108121472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0811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79051837270338"/>
          <c:y val="0.21150165971900567"/>
          <c:w val="0.21787614829396326"/>
          <c:h val="8.841005768980610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nl-NL" sz="1200"/>
              <a:t>6.  Gemiddeld gebruik van incontinentiemateriaal per cliënt per etmaal bij incontinente cliënten en gebruik van de totale groep per etmaal</a:t>
            </a:r>
          </a:p>
        </c:rich>
      </c:tx>
      <c:layout>
        <c:manualLayout>
          <c:xMode val="edge"/>
          <c:yMode val="edge"/>
          <c:x val="0.103008702859510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12807220793166E-2"/>
          <c:y val="0.16737948085968102"/>
          <c:w val="0.68234618041165906"/>
          <c:h val="0.73071763423613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Grafieken!$L$175:$N$175</c:f>
              <c:strCache>
                <c:ptCount val="1"/>
                <c:pt idx="0">
                  <c:v>Gemiddeld aantal per cliënt per etmaal</c:v>
                </c:pt>
              </c:strCache>
            </c:strRef>
          </c:tx>
          <c:spPr>
            <a:solidFill>
              <a:srgbClr val="00FFFF"/>
            </a:solidFill>
            <a:ln>
              <a:solidFill>
                <a:srgbClr val="0000FF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dPt>
          <c:cat>
            <c:strRef>
              <c:f>Grafieken!$O$174:$P$174</c:f>
              <c:strCache>
                <c:ptCount val="2"/>
                <c:pt idx="0">
                  <c:v>hoog absorptie inco-materiaal</c:v>
                </c:pt>
                <c:pt idx="1">
                  <c:v>laag/ midden absorptie inco-materiaal</c:v>
                </c:pt>
              </c:strCache>
            </c:strRef>
          </c:cat>
          <c:val>
            <c:numRef>
              <c:f>Grafieken!$O$175:$P$175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Grafieken!$L$176:$N$176</c:f>
              <c:strCache>
                <c:ptCount val="1"/>
                <c:pt idx="0">
                  <c:v>Totaal aantal voor de groep per etmaal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Grafieken!$O$174:$P$174</c:f>
              <c:strCache>
                <c:ptCount val="2"/>
                <c:pt idx="0">
                  <c:v>hoog absorptie inco-materiaal</c:v>
                </c:pt>
                <c:pt idx="1">
                  <c:v>laag/ midden absorptie inco-materiaal</c:v>
                </c:pt>
              </c:strCache>
            </c:strRef>
          </c:cat>
          <c:val>
            <c:numRef>
              <c:f>Grafieken!$O$176:$P$176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00512"/>
        <c:axId val="109202048"/>
      </c:barChart>
      <c:catAx>
        <c:axId val="10920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02048"/>
        <c:crosses val="autoZero"/>
        <c:auto val="1"/>
        <c:lblAlgn val="ctr"/>
        <c:lblOffset val="100"/>
        <c:noMultiLvlLbl val="0"/>
      </c:catAx>
      <c:valAx>
        <c:axId val="109202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920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05824022620618"/>
          <c:y val="0.42585971197403988"/>
          <c:w val="0.20127502765396221"/>
          <c:h val="0.308034815780428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1a. Mobiliteitsklasse</a:t>
            </a:r>
            <a:r>
              <a:rPr lang="nl-NL" sz="1400" baseline="0"/>
              <a:t> en aard en omvang van de incontinentie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21289216161637"/>
          <c:y val="0.1888889268008066"/>
          <c:w val="0.4707512564494577"/>
          <c:h val="0.7555554447361037"/>
        </c:manualLayout>
      </c:layout>
      <c:radarChart>
        <c:radarStyle val="marker"/>
        <c:varyColors val="0"/>
        <c:ser>
          <c:idx val="0"/>
          <c:order val="0"/>
          <c:tx>
            <c:strRef>
              <c:f>Grafieken!$S$11:$S$16</c:f>
              <c:strCache>
                <c:ptCount val="1"/>
                <c:pt idx="0">
                  <c:v>% alle cliënten per mobiliteits-klasse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Grafieken!$R$17:$R$21</c:f>
              <c:strCache>
                <c:ptCount val="5"/>
                <c:pt idx="0">
                  <c:v>Mob. klasse A</c:v>
                </c:pt>
                <c:pt idx="1">
                  <c:v>Mob. Klasse B</c:v>
                </c:pt>
                <c:pt idx="2">
                  <c:v>Mob. Klasse C</c:v>
                </c:pt>
                <c:pt idx="3">
                  <c:v>Mob. Klasse D</c:v>
                </c:pt>
                <c:pt idx="4">
                  <c:v>Mob. Klasse E</c:v>
                </c:pt>
              </c:strCache>
            </c:strRef>
          </c:cat>
          <c:val>
            <c:numRef>
              <c:f>Grafieken!$S$17:$S$21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Grafieken!$T$11:$T$16</c:f>
              <c:strCache>
                <c:ptCount val="1"/>
                <c:pt idx="0">
                  <c:v>% cliënten (vrijwel) dagelijks in-continent voor urine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Grafieken!$R$17:$R$21</c:f>
              <c:strCache>
                <c:ptCount val="5"/>
                <c:pt idx="0">
                  <c:v>Mob. klasse A</c:v>
                </c:pt>
                <c:pt idx="1">
                  <c:v>Mob. Klasse B</c:v>
                </c:pt>
                <c:pt idx="2">
                  <c:v>Mob. Klasse C</c:v>
                </c:pt>
                <c:pt idx="3">
                  <c:v>Mob. Klasse D</c:v>
                </c:pt>
                <c:pt idx="4">
                  <c:v>Mob. Klasse E</c:v>
                </c:pt>
              </c:strCache>
            </c:strRef>
          </c:cat>
          <c:val>
            <c:numRef>
              <c:f>Grafieken!$T$17:$T$21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Grafieken!$U$11:$U$16</c:f>
              <c:strCache>
                <c:ptCount val="1"/>
                <c:pt idx="0">
                  <c:v>% cliënten minimaal eens per 2 dagen in-continent voor faeces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Grafieken!$R$17:$R$21</c:f>
              <c:strCache>
                <c:ptCount val="5"/>
                <c:pt idx="0">
                  <c:v>Mob. klasse A</c:v>
                </c:pt>
                <c:pt idx="1">
                  <c:v>Mob. Klasse B</c:v>
                </c:pt>
                <c:pt idx="2">
                  <c:v>Mob. Klasse C</c:v>
                </c:pt>
                <c:pt idx="3">
                  <c:v>Mob. Klasse D</c:v>
                </c:pt>
                <c:pt idx="4">
                  <c:v>Mob. Klasse E</c:v>
                </c:pt>
              </c:strCache>
            </c:strRef>
          </c:cat>
          <c:val>
            <c:numRef>
              <c:f>Grafieken!$U$17:$U$21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83648"/>
        <c:axId val="99902208"/>
      </c:radarChart>
      <c:catAx>
        <c:axId val="998836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9902208"/>
        <c:crosses val="autoZero"/>
        <c:auto val="1"/>
        <c:lblAlgn val="ctr"/>
        <c:lblOffset val="100"/>
        <c:noMultiLvlLbl val="0"/>
      </c:catAx>
      <c:valAx>
        <c:axId val="99902208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9988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35878320374274"/>
          <c:y val="0.22825562245895734"/>
          <c:w val="0.22020824861681021"/>
          <c:h val="0.62531830580001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1b.</a:t>
            </a:r>
            <a:r>
              <a:rPr lang="nl-NL" sz="1400" baseline="0"/>
              <a:t> Verdeling (in)continente</a:t>
            </a:r>
          </a:p>
          <a:p>
            <a:pPr>
              <a:defRPr sz="1400"/>
            </a:pPr>
            <a:r>
              <a:rPr lang="nl-NL" sz="1400" baseline="0"/>
              <a:t> cliënten over mobiliteitsklassen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01159230096237"/>
          <c:y val="0.1797981805915016"/>
          <c:w val="0.649169728783902"/>
          <c:h val="0.63098031736483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Grafieken!$R$17</c:f>
              <c:strCache>
                <c:ptCount val="1"/>
                <c:pt idx="0">
                  <c:v>Mob. klasse A</c:v>
                </c:pt>
              </c:strCache>
            </c:strRef>
          </c:tx>
          <c:spPr>
            <a:solidFill>
              <a:srgbClr val="99FF33"/>
            </a:solidFill>
          </c:spPr>
          <c:invertIfNegative val="0"/>
          <c:cat>
            <c:strRef>
              <c:f>Grafieken!$S$11:$U$16</c:f>
              <c:strCache>
                <c:ptCount val="3"/>
                <c:pt idx="0">
                  <c:v>% alle cliënten per mobiliteits-klasse</c:v>
                </c:pt>
                <c:pt idx="1">
                  <c:v>% cliënten (vrijwel) dagelijks in-continent voor urine</c:v>
                </c:pt>
                <c:pt idx="2">
                  <c:v>% cliënten minimaal eens per 2 dagen in-continent voor faeces</c:v>
                </c:pt>
              </c:strCache>
            </c:strRef>
          </c:cat>
          <c:val>
            <c:numRef>
              <c:f>Grafieken!$S$17:$U$17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Grafieken!$R$18</c:f>
              <c:strCache>
                <c:ptCount val="1"/>
                <c:pt idx="0">
                  <c:v>Mob. Klasse B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cat>
            <c:strRef>
              <c:f>Grafieken!$S$11:$U$16</c:f>
              <c:strCache>
                <c:ptCount val="3"/>
                <c:pt idx="0">
                  <c:v>% alle cliënten per mobiliteits-klasse</c:v>
                </c:pt>
                <c:pt idx="1">
                  <c:v>% cliënten (vrijwel) dagelijks in-continent voor urine</c:v>
                </c:pt>
                <c:pt idx="2">
                  <c:v>% cliënten minimaal eens per 2 dagen in-continent voor faeces</c:v>
                </c:pt>
              </c:strCache>
            </c:strRef>
          </c:cat>
          <c:val>
            <c:numRef>
              <c:f>Grafieken!$S$18:$U$18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Grafieken!$R$19</c:f>
              <c:strCache>
                <c:ptCount val="1"/>
                <c:pt idx="0">
                  <c:v>Mob. Klasse C</c:v>
                </c:pt>
              </c:strCache>
            </c:strRef>
          </c:tx>
          <c:spPr>
            <a:solidFill>
              <a:srgbClr val="FF5E08"/>
            </a:solidFill>
          </c:spPr>
          <c:invertIfNegative val="0"/>
          <c:cat>
            <c:strRef>
              <c:f>Grafieken!$S$11:$U$16</c:f>
              <c:strCache>
                <c:ptCount val="3"/>
                <c:pt idx="0">
                  <c:v>% alle cliënten per mobiliteits-klasse</c:v>
                </c:pt>
                <c:pt idx="1">
                  <c:v>% cliënten (vrijwel) dagelijks in-continent voor urine</c:v>
                </c:pt>
                <c:pt idx="2">
                  <c:v>% cliënten minimaal eens per 2 dagen in-continent voor faeces</c:v>
                </c:pt>
              </c:strCache>
            </c:strRef>
          </c:cat>
          <c:val>
            <c:numRef>
              <c:f>Grafieken!$S$19:$U$19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Grafieken!$R$20</c:f>
              <c:strCache>
                <c:ptCount val="1"/>
                <c:pt idx="0">
                  <c:v>Mob. Klasse 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Grafieken!$S$11:$U$16</c:f>
              <c:strCache>
                <c:ptCount val="3"/>
                <c:pt idx="0">
                  <c:v>% alle cliënten per mobiliteits-klasse</c:v>
                </c:pt>
                <c:pt idx="1">
                  <c:v>% cliënten (vrijwel) dagelijks in-continent voor urine</c:v>
                </c:pt>
                <c:pt idx="2">
                  <c:v>% cliënten minimaal eens per 2 dagen in-continent voor faeces</c:v>
                </c:pt>
              </c:strCache>
            </c:strRef>
          </c:cat>
          <c:val>
            <c:numRef>
              <c:f>Grafieken!$S$20:$U$20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Grafieken!$R$21</c:f>
              <c:strCache>
                <c:ptCount val="1"/>
                <c:pt idx="0">
                  <c:v>Mob. Klasse 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Grafieken!$S$11:$U$16</c:f>
              <c:strCache>
                <c:ptCount val="3"/>
                <c:pt idx="0">
                  <c:v>% alle cliënten per mobiliteits-klasse</c:v>
                </c:pt>
                <c:pt idx="1">
                  <c:v>% cliënten (vrijwel) dagelijks in-continent voor urine</c:v>
                </c:pt>
                <c:pt idx="2">
                  <c:v>% cliënten minimaal eens per 2 dagen in-continent voor faeces</c:v>
                </c:pt>
              </c:strCache>
            </c:strRef>
          </c:cat>
          <c:val>
            <c:numRef>
              <c:f>Grafieken!$S$21:$U$21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34208"/>
        <c:axId val="99935744"/>
      </c:barChart>
      <c:catAx>
        <c:axId val="9993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99935744"/>
        <c:crosses val="autoZero"/>
        <c:auto val="1"/>
        <c:lblAlgn val="ctr"/>
        <c:lblOffset val="100"/>
        <c:noMultiLvlLbl val="0"/>
      </c:catAx>
      <c:valAx>
        <c:axId val="999357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NL"/>
          </a:p>
        </c:txPr>
        <c:crossAx val="9993420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2a. Gemiddeld</a:t>
            </a:r>
            <a:r>
              <a:rPr lang="nl-NL" sz="1400" baseline="0"/>
              <a:t> aantal keer (in)continentie en/of toiletgang per 24 uur</a:t>
            </a:r>
            <a:endParaRPr lang="nl-NL" sz="1400"/>
          </a:p>
        </c:rich>
      </c:tx>
      <c:layout>
        <c:manualLayout>
          <c:xMode val="edge"/>
          <c:yMode val="edge"/>
          <c:x val="7.4788609170332573E-2"/>
          <c:y val="1.779755075805420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Grafieken!$O$35</c:f>
              <c:strCache>
                <c:ptCount val="1"/>
                <c:pt idx="0">
                  <c:v>Mob. Klasse A en B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pPr>
              <a:ln>
                <a:solidFill>
                  <a:srgbClr val="66FF33"/>
                </a:solidFill>
              </a:ln>
            </c:spPr>
          </c:marker>
          <c:cat>
            <c:strRef>
              <c:f>Grafieken!$N$36:$N$40</c:f>
              <c:strCache>
                <c:ptCount val="5"/>
                <c:pt idx="0">
                  <c:v>alleen urine</c:v>
                </c:pt>
                <c:pt idx="1">
                  <c:v>faeces met urine</c:v>
                </c:pt>
                <c:pt idx="2">
                  <c:v>totaal (urine en faeces samen) </c:v>
                </c:pt>
                <c:pt idx="3">
                  <c:v>zelfstandig</c:v>
                </c:pt>
                <c:pt idx="4">
                  <c:v>met hulp zorgverlener</c:v>
                </c:pt>
              </c:strCache>
            </c:strRef>
          </c:cat>
          <c:val>
            <c:numRef>
              <c:f>Grafieken!$O$36:$O$40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Grafieken!$P$35</c:f>
              <c:strCache>
                <c:ptCount val="1"/>
                <c:pt idx="0">
                  <c:v>Mob. Klasse C, D en 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Grafieken!$N$36:$N$40</c:f>
              <c:strCache>
                <c:ptCount val="5"/>
                <c:pt idx="0">
                  <c:v>alleen urine</c:v>
                </c:pt>
                <c:pt idx="1">
                  <c:v>faeces met urine</c:v>
                </c:pt>
                <c:pt idx="2">
                  <c:v>totaal (urine en faeces samen) </c:v>
                </c:pt>
                <c:pt idx="3">
                  <c:v>zelfstandig</c:v>
                </c:pt>
                <c:pt idx="4">
                  <c:v>met hulp zorgverlener</c:v>
                </c:pt>
              </c:strCache>
            </c:strRef>
          </c:cat>
          <c:val>
            <c:numRef>
              <c:f>Grafieken!$P$36:$P$40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96576"/>
        <c:axId val="100302848"/>
      </c:radarChart>
      <c:catAx>
        <c:axId val="1002965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0302848"/>
        <c:crosses val="autoZero"/>
        <c:auto val="1"/>
        <c:lblAlgn val="ctr"/>
        <c:lblOffset val="100"/>
        <c:noMultiLvlLbl val="0"/>
      </c:catAx>
      <c:valAx>
        <c:axId val="100302848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002965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2e.  % ZORGHANDELINGEN</a:t>
            </a:r>
            <a:r>
              <a:rPr lang="en-US" sz="1400" baseline="0"/>
              <a:t> waarbij 0, 1 of 2 zorgverleners betrokken zijn voor alle cliënten en voor cliënten met incontinentie</a:t>
            </a:r>
            <a:endParaRPr lang="en-US" sz="1400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Grafieken!$O$83</c:f>
              <c:strCache>
                <c:ptCount val="1"/>
                <c:pt idx="0">
                  <c:v>Mob. Klasse A en B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ln>
                <a:solidFill>
                  <a:srgbClr val="00FF00"/>
                </a:solidFill>
              </a:ln>
            </c:spPr>
          </c:marker>
          <c:cat>
            <c:strRef>
              <c:f>Grafieken!$N$84:$N$89</c:f>
              <c:strCache>
                <c:ptCount val="6"/>
                <c:pt idx="0">
                  <c:v>zelfstandig</c:v>
                </c:pt>
                <c:pt idx="1">
                  <c:v>zelfstandig bij incontinentie</c:v>
                </c:pt>
                <c:pt idx="2">
                  <c:v>1 zorgverlener bij alle cliënten</c:v>
                </c:pt>
                <c:pt idx="3">
                  <c:v>1 zorgverlener bij incontinentie</c:v>
                </c:pt>
                <c:pt idx="4">
                  <c:v>2 zorgverleners bij alle cliënten</c:v>
                </c:pt>
                <c:pt idx="5">
                  <c:v>2 zorgverleners bij incontinentie</c:v>
                </c:pt>
              </c:strCache>
            </c:strRef>
          </c:cat>
          <c:val>
            <c:numRef>
              <c:f>Grafieken!$O$84:$O$89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Grafieken!$P$83</c:f>
              <c:strCache>
                <c:ptCount val="1"/>
                <c:pt idx="0">
                  <c:v>Mob. Klasse C, D en 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Grafieken!$N$84:$N$89</c:f>
              <c:strCache>
                <c:ptCount val="6"/>
                <c:pt idx="0">
                  <c:v>zelfstandig</c:v>
                </c:pt>
                <c:pt idx="1">
                  <c:v>zelfstandig bij incontinentie</c:v>
                </c:pt>
                <c:pt idx="2">
                  <c:v>1 zorgverlener bij alle cliënten</c:v>
                </c:pt>
                <c:pt idx="3">
                  <c:v>1 zorgverlener bij incontinentie</c:v>
                </c:pt>
                <c:pt idx="4">
                  <c:v>2 zorgverleners bij alle cliënten</c:v>
                </c:pt>
                <c:pt idx="5">
                  <c:v>2 zorgverleners bij incontinentie</c:v>
                </c:pt>
              </c:strCache>
            </c:strRef>
          </c:cat>
          <c:val>
            <c:numRef>
              <c:f>Grafieken!$P$84:$P$89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09728"/>
        <c:axId val="100411648"/>
      </c:radarChart>
      <c:catAx>
        <c:axId val="1004097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0411648"/>
        <c:crosses val="autoZero"/>
        <c:auto val="1"/>
        <c:lblAlgn val="ctr"/>
        <c:lblOffset val="100"/>
        <c:noMultiLvlLbl val="0"/>
      </c:catAx>
      <c:valAx>
        <c:axId val="100411648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0040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17765102196869"/>
          <c:y val="0.50915976985562816"/>
          <c:w val="0.19122392378118089"/>
          <c:h val="0.235496748286328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nl-NL" sz="1200"/>
              <a:t>2c.  Gemiddelde duur zorgverlening</a:t>
            </a:r>
            <a:r>
              <a:rPr lang="nl-NL" sz="1200" baseline="0"/>
              <a:t> PER CLIENT PER ETMAAL in minuten</a:t>
            </a:r>
            <a:endParaRPr lang="nl-NL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Grafieken!$O$70</c:f>
              <c:strCache>
                <c:ptCount val="1"/>
                <c:pt idx="0">
                  <c:v>Mob. Klasse A en 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Grafieken!$N$71:$N$72</c:f>
              <c:strCache>
                <c:ptCount val="2"/>
                <c:pt idx="0">
                  <c:v>alle cliënten samen</c:v>
                </c:pt>
                <c:pt idx="1">
                  <c:v>incontinente cliënten</c:v>
                </c:pt>
              </c:strCache>
            </c:strRef>
          </c:cat>
          <c:val>
            <c:numRef>
              <c:f>Grafieken!$O$71:$O$72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Grafieken!$P$70</c:f>
              <c:strCache>
                <c:ptCount val="1"/>
                <c:pt idx="0">
                  <c:v>Mob. Klasse C, D en 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Grafieken!$N$71:$N$72</c:f>
              <c:strCache>
                <c:ptCount val="2"/>
                <c:pt idx="0">
                  <c:v>alle cliënten samen</c:v>
                </c:pt>
                <c:pt idx="1">
                  <c:v>incontinente cliënten</c:v>
                </c:pt>
              </c:strCache>
            </c:strRef>
          </c:cat>
          <c:val>
            <c:numRef>
              <c:f>Grafieken!$P$71:$P$72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55552"/>
        <c:axId val="100457088"/>
      </c:barChart>
      <c:catAx>
        <c:axId val="100455552"/>
        <c:scaling>
          <c:orientation val="minMax"/>
        </c:scaling>
        <c:delete val="0"/>
        <c:axPos val="l"/>
        <c:majorTickMark val="out"/>
        <c:minorTickMark val="none"/>
        <c:tickLblPos val="nextTo"/>
        <c:crossAx val="100457088"/>
        <c:crosses val="autoZero"/>
        <c:auto val="1"/>
        <c:lblAlgn val="ctr"/>
        <c:lblOffset val="100"/>
        <c:noMultiLvlLbl val="0"/>
      </c:catAx>
      <c:valAx>
        <c:axId val="100457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minuten per etmaal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45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66666666666666"/>
          <c:y val="0.35177857976086324"/>
          <c:w val="0.28000000000000003"/>
          <c:h val="0.376535433070866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nl-NL" sz="1200"/>
              <a:t>2d.  Gemiddeld aantal keer</a:t>
            </a:r>
            <a:r>
              <a:rPr lang="nl-NL" sz="1200" baseline="0"/>
              <a:t> hulp PER CLIENT PER ETMAAL </a:t>
            </a:r>
            <a:endParaRPr lang="nl-NL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Grafieken!$O$77</c:f>
              <c:strCache>
                <c:ptCount val="1"/>
                <c:pt idx="0">
                  <c:v>Mob. Klasse A en 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Grafieken!$N$78:$N$79</c:f>
              <c:strCache>
                <c:ptCount val="2"/>
                <c:pt idx="0">
                  <c:v>alle cliënten samen</c:v>
                </c:pt>
                <c:pt idx="1">
                  <c:v>incontinente cliënten</c:v>
                </c:pt>
              </c:strCache>
            </c:strRef>
          </c:cat>
          <c:val>
            <c:numRef>
              <c:f>Grafieken!$O$78:$O$79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Grafieken!$P$77</c:f>
              <c:strCache>
                <c:ptCount val="1"/>
                <c:pt idx="0">
                  <c:v>Mob. Klasse C, D en 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Grafieken!$N$78:$N$79</c:f>
              <c:strCache>
                <c:ptCount val="2"/>
                <c:pt idx="0">
                  <c:v>alle cliënten samen</c:v>
                </c:pt>
                <c:pt idx="1">
                  <c:v>incontinente cliënten</c:v>
                </c:pt>
              </c:strCache>
            </c:strRef>
          </c:cat>
          <c:val>
            <c:numRef>
              <c:f>Grafieken!$P$78:$P$79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95520"/>
        <c:axId val="104813696"/>
      </c:barChart>
      <c:catAx>
        <c:axId val="104795520"/>
        <c:scaling>
          <c:orientation val="minMax"/>
        </c:scaling>
        <c:delete val="0"/>
        <c:axPos val="l"/>
        <c:majorTickMark val="out"/>
        <c:minorTickMark val="none"/>
        <c:tickLblPos val="nextTo"/>
        <c:crossAx val="104813696"/>
        <c:crosses val="autoZero"/>
        <c:auto val="1"/>
        <c:lblAlgn val="ctr"/>
        <c:lblOffset val="100"/>
        <c:noMultiLvlLbl val="0"/>
      </c:catAx>
      <c:valAx>
        <c:axId val="10481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keer hulp per etmaal </a:t>
                </a:r>
              </a:p>
            </c:rich>
          </c:tx>
          <c:layout>
            <c:manualLayout>
              <c:xMode val="edge"/>
              <c:yMode val="edge"/>
              <c:x val="0.19444271337740537"/>
              <c:y val="0.8776180072935555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479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14260249554363"/>
          <c:y val="0.3131190963257528"/>
          <c:w val="0.25846702317290554"/>
          <c:h val="0.417194022035113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3.  % (incontinente) cliënten waarbij een hulpmiddel wordt</a:t>
            </a:r>
            <a:r>
              <a:rPr lang="nl-NL" sz="1400" baseline="0"/>
              <a:t>  gebruikt</a:t>
            </a:r>
            <a:r>
              <a:rPr lang="nl-NL" sz="1400"/>
              <a:t> </a:t>
            </a:r>
          </a:p>
        </c:rich>
      </c:tx>
      <c:layout>
        <c:manualLayout>
          <c:xMode val="edge"/>
          <c:yMode val="edge"/>
          <c:x val="6.3104166666666642E-2"/>
          <c:y val="1.48285435062071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66994750656167"/>
          <c:y val="0.22851962977370219"/>
          <c:w val="0.51649196194225722"/>
          <c:h val="0.61270588226136458"/>
        </c:manualLayout>
      </c:layout>
      <c:radarChart>
        <c:radarStyle val="marker"/>
        <c:varyColors val="0"/>
        <c:ser>
          <c:idx val="0"/>
          <c:order val="0"/>
          <c:tx>
            <c:strRef>
              <c:f>Grafieken!$O$105:$O$106</c:f>
              <c:strCache>
                <c:ptCount val="1"/>
                <c:pt idx="0">
                  <c:v>Mob. Klasse A en B alle cliënten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ln>
                <a:solidFill>
                  <a:srgbClr val="00FF00"/>
                </a:solidFill>
              </a:ln>
            </c:spPr>
          </c:marker>
          <c:cat>
            <c:strRef>
              <c:f>Grafieken!$N$107:$N$111</c:f>
              <c:strCache>
                <c:ptCount val="5"/>
                <c:pt idx="0">
                  <c:v>postoel</c:v>
                </c:pt>
                <c:pt idx="1">
                  <c:v>verhoogd toilet/ toiletbril</c:v>
                </c:pt>
                <c:pt idx="2">
                  <c:v>steunen/beu-gels</c:v>
                </c:pt>
                <c:pt idx="3">
                  <c:v>aktieve of sta-lift</c:v>
                </c:pt>
                <c:pt idx="4">
                  <c:v>passieve of hangtillift</c:v>
                </c:pt>
              </c:strCache>
            </c:strRef>
          </c:cat>
          <c:val>
            <c:numRef>
              <c:f>Grafieken!$O$107:$O$111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Grafieken!$P$105:$P$106</c:f>
              <c:strCache>
                <c:ptCount val="1"/>
                <c:pt idx="0">
                  <c:v>Mob. Klasse A en B incontinente cliënten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Grafieken!$N$107:$N$111</c:f>
              <c:strCache>
                <c:ptCount val="5"/>
                <c:pt idx="0">
                  <c:v>postoel</c:v>
                </c:pt>
                <c:pt idx="1">
                  <c:v>verhoogd toilet/ toiletbril</c:v>
                </c:pt>
                <c:pt idx="2">
                  <c:v>steunen/beu-gels</c:v>
                </c:pt>
                <c:pt idx="3">
                  <c:v>aktieve of sta-lift</c:v>
                </c:pt>
                <c:pt idx="4">
                  <c:v>passieve of hangtillift</c:v>
                </c:pt>
              </c:strCache>
            </c:strRef>
          </c:cat>
          <c:val>
            <c:numRef>
              <c:f>Grafieken!$P$107:$P$111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Grafieken!$R$105:$R$106</c:f>
              <c:strCache>
                <c:ptCount val="1"/>
                <c:pt idx="0">
                  <c:v>Mob. Klasse C, D en E   alle cliënten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Grafieken!$N$107:$N$111</c:f>
              <c:strCache>
                <c:ptCount val="5"/>
                <c:pt idx="0">
                  <c:v>postoel</c:v>
                </c:pt>
                <c:pt idx="1">
                  <c:v>verhoogd toilet/ toiletbril</c:v>
                </c:pt>
                <c:pt idx="2">
                  <c:v>steunen/beu-gels</c:v>
                </c:pt>
                <c:pt idx="3">
                  <c:v>aktieve of sta-lift</c:v>
                </c:pt>
                <c:pt idx="4">
                  <c:v>passieve of hangtillift</c:v>
                </c:pt>
              </c:strCache>
            </c:strRef>
          </c:cat>
          <c:val>
            <c:numRef>
              <c:f>Grafieken!$R$107:$R$111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Grafieken!$S$105:$S$106</c:f>
              <c:strCache>
                <c:ptCount val="1"/>
                <c:pt idx="0">
                  <c:v>Mob. Klasse C, D en E incontinente cliënten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strRef>
              <c:f>Grafieken!$N$107:$N$111</c:f>
              <c:strCache>
                <c:ptCount val="5"/>
                <c:pt idx="0">
                  <c:v>postoel</c:v>
                </c:pt>
                <c:pt idx="1">
                  <c:v>verhoogd toilet/ toiletbril</c:v>
                </c:pt>
                <c:pt idx="2">
                  <c:v>steunen/beu-gels</c:v>
                </c:pt>
                <c:pt idx="3">
                  <c:v>aktieve of sta-lift</c:v>
                </c:pt>
                <c:pt idx="4">
                  <c:v>passieve of hangtillift</c:v>
                </c:pt>
              </c:strCache>
            </c:strRef>
          </c:cat>
          <c:val>
            <c:numRef>
              <c:f>Grafieken!$S$107:$S$111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51328"/>
        <c:axId val="108068864"/>
      </c:radarChart>
      <c:catAx>
        <c:axId val="1048513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8068864"/>
        <c:crosses val="autoZero"/>
        <c:auto val="1"/>
        <c:lblAlgn val="ctr"/>
        <c:lblOffset val="100"/>
        <c:noMultiLvlLbl val="0"/>
      </c:catAx>
      <c:valAx>
        <c:axId val="108068864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0485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99852362204725"/>
          <c:y val="0.35089490843860888"/>
          <c:w val="0.20250147637795277"/>
          <c:h val="0.41930995509014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4.  Gemiddelde rapportcijfers begeleiding en zorg bij (incontinente) cliënten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Grafieken!$O$132:$O$133</c:f>
              <c:strCache>
                <c:ptCount val="1"/>
                <c:pt idx="0">
                  <c:v>alle cliënten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Grafieken!$N$134:$N$137</c:f>
              <c:strCache>
                <c:ptCount val="4"/>
                <c:pt idx="0">
                  <c:v>huidconditie onderlichaam</c:v>
                </c:pt>
                <c:pt idx="1">
                  <c:v>beleving cliënt</c:v>
                </c:pt>
                <c:pt idx="2">
                  <c:v>lichamelijke zwaarte zorgverlener</c:v>
                </c:pt>
                <c:pt idx="3">
                  <c:v>beleving zorgverlener</c:v>
                </c:pt>
              </c:strCache>
            </c:strRef>
          </c:cat>
          <c:val>
            <c:numRef>
              <c:f>Grafieken!$O$134:$O$137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Grafieken!$P$132:$P$133</c:f>
              <c:strCache>
                <c:ptCount val="1"/>
                <c:pt idx="0">
                  <c:v>inconti-nente cliënten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pPr>
              <a:ln>
                <a:solidFill>
                  <a:srgbClr val="00FFFF"/>
                </a:solidFill>
              </a:ln>
            </c:spPr>
          </c:marker>
          <c:cat>
            <c:strRef>
              <c:f>Grafieken!$N$134:$N$137</c:f>
              <c:strCache>
                <c:ptCount val="4"/>
                <c:pt idx="0">
                  <c:v>huidconditie onderlichaam</c:v>
                </c:pt>
                <c:pt idx="1">
                  <c:v>beleving cliënt</c:v>
                </c:pt>
                <c:pt idx="2">
                  <c:v>lichamelijke zwaarte zorgverlener</c:v>
                </c:pt>
                <c:pt idx="3">
                  <c:v>beleving zorgverlener</c:v>
                </c:pt>
              </c:strCache>
            </c:strRef>
          </c:cat>
          <c:val>
            <c:numRef>
              <c:f>Grafieken!$P$134:$P$137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97920"/>
        <c:axId val="108099840"/>
      </c:radarChart>
      <c:catAx>
        <c:axId val="1080979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8099840"/>
        <c:crosses val="autoZero"/>
        <c:auto val="1"/>
        <c:lblAlgn val="ctr"/>
        <c:lblOffset val="100"/>
        <c:noMultiLvlLbl val="0"/>
      </c:catAx>
      <c:valAx>
        <c:axId val="108099840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0809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0918635170605"/>
          <c:y val="0.50951396741839972"/>
          <c:w val="0.17649081364829397"/>
          <c:h val="0.239174818190090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tiff"/><Relationship Id="rId2" Type="http://schemas.openxmlformats.org/officeDocument/2006/relationships/image" Target="../media/image3.tiff"/><Relationship Id="rId1" Type="http://schemas.openxmlformats.org/officeDocument/2006/relationships/image" Target="../media/image2.png"/><Relationship Id="rId6" Type="http://schemas.openxmlformats.org/officeDocument/2006/relationships/image" Target="../media/image7.tiff"/><Relationship Id="rId5" Type="http://schemas.openxmlformats.org/officeDocument/2006/relationships/image" Target="../media/image6.tiff"/><Relationship Id="rId4" Type="http://schemas.openxmlformats.org/officeDocument/2006/relationships/image" Target="../media/image5.tif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11</xdr:row>
      <xdr:rowOff>47626</xdr:rowOff>
    </xdr:from>
    <xdr:to>
      <xdr:col>1</xdr:col>
      <xdr:colOff>1433762</xdr:colOff>
      <xdr:row>11</xdr:row>
      <xdr:rowOff>314326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514476"/>
          <a:ext cx="1452811" cy="266700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0000">
                <a:alpha val="51999"/>
              </a:srgbClr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571036</xdr:colOff>
      <xdr:row>161</xdr:row>
      <xdr:rowOff>58079</xdr:rowOff>
    </xdr:from>
    <xdr:to>
      <xdr:col>28</xdr:col>
      <xdr:colOff>33868</xdr:colOff>
      <xdr:row>165</xdr:row>
      <xdr:rowOff>177489</xdr:rowOff>
    </xdr:to>
    <xdr:pic>
      <xdr:nvPicPr>
        <xdr:cNvPr id="111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0121" y="21953963"/>
          <a:ext cx="1166232" cy="769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21168</xdr:colOff>
      <xdr:row>9</xdr:row>
      <xdr:rowOff>105833</xdr:rowOff>
    </xdr:from>
    <xdr:to>
      <xdr:col>23</xdr:col>
      <xdr:colOff>476251</xdr:colOff>
      <xdr:row>9</xdr:row>
      <xdr:rowOff>751416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1" y="1788583"/>
          <a:ext cx="645583" cy="645583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9</xdr:row>
      <xdr:rowOff>95251</xdr:rowOff>
    </xdr:from>
    <xdr:to>
      <xdr:col>19</xdr:col>
      <xdr:colOff>42334</xdr:colOff>
      <xdr:row>9</xdr:row>
      <xdr:rowOff>751418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8834" y="1778001"/>
          <a:ext cx="656167" cy="656167"/>
        </a:xfrm>
        <a:prstGeom prst="rect">
          <a:avLst/>
        </a:prstGeom>
      </xdr:spPr>
    </xdr:pic>
    <xdr:clientData/>
  </xdr:twoCellAnchor>
  <xdr:twoCellAnchor editAs="oneCell">
    <xdr:from>
      <xdr:col>11</xdr:col>
      <xdr:colOff>296333</xdr:colOff>
      <xdr:row>9</xdr:row>
      <xdr:rowOff>105833</xdr:rowOff>
    </xdr:from>
    <xdr:to>
      <xdr:col>13</xdr:col>
      <xdr:colOff>31749</xdr:colOff>
      <xdr:row>9</xdr:row>
      <xdr:rowOff>751416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6166" y="1788583"/>
          <a:ext cx="645583" cy="645583"/>
        </a:xfrm>
        <a:prstGeom prst="rect">
          <a:avLst/>
        </a:prstGeom>
      </xdr:spPr>
    </xdr:pic>
    <xdr:clientData/>
  </xdr:twoCellAnchor>
  <xdr:twoCellAnchor editAs="oneCell">
    <xdr:from>
      <xdr:col>6</xdr:col>
      <xdr:colOff>349249</xdr:colOff>
      <xdr:row>9</xdr:row>
      <xdr:rowOff>116417</xdr:rowOff>
    </xdr:from>
    <xdr:to>
      <xdr:col>8</xdr:col>
      <xdr:colOff>21165</xdr:colOff>
      <xdr:row>9</xdr:row>
      <xdr:rowOff>740833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6" y="1799167"/>
          <a:ext cx="624416" cy="6244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9</xdr:row>
      <xdr:rowOff>105833</xdr:rowOff>
    </xdr:from>
    <xdr:to>
      <xdr:col>3</xdr:col>
      <xdr:colOff>306917</xdr:colOff>
      <xdr:row>9</xdr:row>
      <xdr:rowOff>730249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4" y="1788583"/>
          <a:ext cx="624416" cy="624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55</xdr:row>
      <xdr:rowOff>623887</xdr:rowOff>
    </xdr:from>
    <xdr:to>
      <xdr:col>10</xdr:col>
      <xdr:colOff>9525</xdr:colOff>
      <xdr:row>79</xdr:row>
      <xdr:rowOff>9525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504825</xdr:rowOff>
    </xdr:from>
    <xdr:to>
      <xdr:col>9</xdr:col>
      <xdr:colOff>600075</xdr:colOff>
      <xdr:row>31</xdr:row>
      <xdr:rowOff>9525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8</xdr:row>
      <xdr:rowOff>9525</xdr:rowOff>
    </xdr:from>
    <xdr:to>
      <xdr:col>16</xdr:col>
      <xdr:colOff>9525</xdr:colOff>
      <xdr:row>31</xdr:row>
      <xdr:rowOff>0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32</xdr:row>
      <xdr:rowOff>14287</xdr:rowOff>
    </xdr:from>
    <xdr:to>
      <xdr:col>9</xdr:col>
      <xdr:colOff>609599</xdr:colOff>
      <xdr:row>54</xdr:row>
      <xdr:rowOff>133350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80</xdr:row>
      <xdr:rowOff>0</xdr:rowOff>
    </xdr:from>
    <xdr:to>
      <xdr:col>10</xdr:col>
      <xdr:colOff>0</xdr:colOff>
      <xdr:row>100</xdr:row>
      <xdr:rowOff>142876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228600</xdr:colOff>
      <xdr:row>56</xdr:row>
      <xdr:rowOff>14287</xdr:rowOff>
    </xdr:from>
    <xdr:to>
      <xdr:col>20</xdr:col>
      <xdr:colOff>809625</xdr:colOff>
      <xdr:row>69</xdr:row>
      <xdr:rowOff>33337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238125</xdr:colOff>
      <xdr:row>69</xdr:row>
      <xdr:rowOff>238125</xdr:rowOff>
    </xdr:from>
    <xdr:to>
      <xdr:col>20</xdr:col>
      <xdr:colOff>809625</xdr:colOff>
      <xdr:row>78</xdr:row>
      <xdr:rowOff>133350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102</xdr:row>
      <xdr:rowOff>14287</xdr:rowOff>
    </xdr:from>
    <xdr:to>
      <xdr:col>10</xdr:col>
      <xdr:colOff>0</xdr:colOff>
      <xdr:row>128</xdr:row>
      <xdr:rowOff>19050</xdr:rowOff>
    </xdr:to>
    <xdr:graphicFrame macro="">
      <xdr:nvGraphicFramePr>
        <xdr:cNvPr id="19" name="Grafiek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485776</xdr:rowOff>
    </xdr:from>
    <xdr:to>
      <xdr:col>10</xdr:col>
      <xdr:colOff>0</xdr:colOff>
      <xdr:row>153</xdr:row>
      <xdr:rowOff>142876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156</xdr:row>
      <xdr:rowOff>9525</xdr:rowOff>
    </xdr:from>
    <xdr:to>
      <xdr:col>10</xdr:col>
      <xdr:colOff>9525</xdr:colOff>
      <xdr:row>175</xdr:row>
      <xdr:rowOff>171450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200026</xdr:colOff>
      <xdr:row>155</xdr:row>
      <xdr:rowOff>409575</xdr:rowOff>
    </xdr:from>
    <xdr:to>
      <xdr:col>20</xdr:col>
      <xdr:colOff>828676</xdr:colOff>
      <xdr:row>176</xdr:row>
      <xdr:rowOff>4762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85726</xdr:rowOff>
    </xdr:from>
    <xdr:to>
      <xdr:col>2</xdr:col>
      <xdr:colOff>14537</xdr:colOff>
      <xdr:row>2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85751"/>
          <a:ext cx="986086" cy="171449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0000">
                <a:alpha val="51999"/>
              </a:srgbClr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zondenzeker.nl/fysiekebelasting/thema_incontinentie.html" TargetMode="External"/><Relationship Id="rId3" Type="http://schemas.openxmlformats.org/officeDocument/2006/relationships/hyperlink" Target="http://www.vindeenhulpmiddel.nl/" TargetMode="External"/><Relationship Id="rId7" Type="http://schemas.openxmlformats.org/officeDocument/2006/relationships/hyperlink" Target="http://www.gezondenzeker.nl/fysiekebelasting/informatiefolders%20fysieke%20belasting/Dossierinformatiefolder%20fysieke%20belasting/Dossierinformatie%20fysieke%20belasting%20zorg%20innovaties%20incontinentie.html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://www.goedgebruik.nl/" TargetMode="External"/><Relationship Id="rId1" Type="http://schemas.openxmlformats.org/officeDocument/2006/relationships/hyperlink" Target="http://www.vilansprojecten.nl/documents/0411%20BasisZorglijst.pdf" TargetMode="External"/><Relationship Id="rId6" Type="http://schemas.openxmlformats.org/officeDocument/2006/relationships/hyperlink" Target="http://www.gezondenzeker.nl/fysiekebelasting/informatiefolders%20fysieke%20belasting/Dossierinformatiefolder%20fysieke%20belasting/Dossierinformatie%20fysieke%20belasting%20zorg%20innovaties%20incontinentie%209.html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gezondenzeker.nl/fysiekebelasting/thema_incontinentie.html" TargetMode="External"/><Relationship Id="rId10" Type="http://schemas.openxmlformats.org/officeDocument/2006/relationships/hyperlink" Target="http://www.zorgvoorbeter.nl/docs/PVZ/vindplaats/continentie/Medicijnen%20die%20Continentie%20kunnen%20beinvloeden.pdf" TargetMode="External"/><Relationship Id="rId4" Type="http://schemas.openxmlformats.org/officeDocument/2006/relationships/hyperlink" Target="http://www.gezondenzeker.nl/fysiekebelasting/informatiefolders%20fysieke%20belasting/Dossierinformatiefolder%20fysieke%20belasting/Dossierinformatie%20fysieke%20belasting%20zorg%20innovaties%20incontinentie%209.html" TargetMode="External"/><Relationship Id="rId9" Type="http://schemas.openxmlformats.org/officeDocument/2006/relationships/hyperlink" Target="http://www.gezondenzeker.nl/fysiekebelasting/informatiefolders%20fysieke%20belasting/Dossierinformatiefolder%20fysieke%20belasting/Dossierinformatie%20fysieke%20belasting%20zorg%20innovaties%20incontinentie%2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51"/>
  <sheetViews>
    <sheetView tabSelected="1" zoomScaleNormal="100" workbookViewId="0">
      <pane xSplit="5" ySplit="9" topLeftCell="F10" activePane="bottomRight" state="frozen"/>
      <selection pane="topRight" activeCell="E1" sqref="E1"/>
      <selection pane="bottomLeft" activeCell="A7" sqref="A7"/>
      <selection pane="bottomRight" activeCell="C4" sqref="C4"/>
    </sheetView>
  </sheetViews>
  <sheetFormatPr defaultRowHeight="12.75" x14ac:dyDescent="0.2"/>
  <cols>
    <col min="1" max="1" width="3.28515625" style="18" customWidth="1"/>
    <col min="2" max="2" width="25.5703125" style="19" customWidth="1"/>
    <col min="3" max="3" width="21.5703125" style="19" customWidth="1"/>
    <col min="4" max="4" width="3" style="19" customWidth="1"/>
    <col min="5" max="5" width="23.42578125" style="19" customWidth="1"/>
    <col min="6" max="8" width="4.7109375" style="18" customWidth="1"/>
    <col min="9" max="180" width="4.7109375" customWidth="1"/>
    <col min="183" max="192" width="9.140625" hidden="1" customWidth="1"/>
    <col min="193" max="193" width="15.140625" hidden="1" customWidth="1"/>
    <col min="194" max="201" width="9.140625" hidden="1" customWidth="1"/>
    <col min="202" max="202" width="13" hidden="1" customWidth="1"/>
    <col min="203" max="210" width="9.140625" hidden="1" customWidth="1"/>
  </cols>
  <sheetData>
    <row r="1" spans="1:190" ht="16.5" x14ac:dyDescent="0.2">
      <c r="A1" s="437" t="s">
        <v>93</v>
      </c>
      <c r="B1" s="437"/>
      <c r="C1" s="437"/>
      <c r="D1" s="437"/>
      <c r="E1" s="437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/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/>
      <c r="CO1" s="438"/>
      <c r="CP1" s="438"/>
      <c r="CQ1" s="438"/>
      <c r="CR1" s="438"/>
      <c r="CS1" s="438"/>
      <c r="CT1" s="438"/>
      <c r="CU1" s="438"/>
      <c r="CV1" s="438"/>
      <c r="CW1" s="438"/>
      <c r="CX1" s="438"/>
      <c r="CY1" s="438"/>
      <c r="CZ1" s="438"/>
      <c r="DA1" s="438"/>
      <c r="DB1" s="438"/>
      <c r="DC1" s="438"/>
      <c r="DD1" s="438"/>
      <c r="DE1" s="438"/>
      <c r="DF1" s="438"/>
      <c r="DG1" s="438"/>
      <c r="DH1" s="438"/>
      <c r="DI1" s="438"/>
      <c r="DJ1" s="438"/>
      <c r="DK1" s="438"/>
      <c r="DL1" s="438"/>
      <c r="DM1" s="438"/>
      <c r="DN1" s="438"/>
      <c r="DO1" s="438"/>
      <c r="DP1" s="438"/>
      <c r="DQ1" s="438"/>
      <c r="DR1" s="438"/>
      <c r="DS1" s="438"/>
      <c r="DT1" s="438"/>
      <c r="DU1" s="438"/>
      <c r="DV1" s="438"/>
      <c r="DW1" s="438"/>
      <c r="DX1" s="438"/>
      <c r="DY1" s="438"/>
      <c r="DZ1" s="438"/>
      <c r="EA1" s="438"/>
      <c r="EB1" s="438"/>
      <c r="EC1" s="438"/>
      <c r="ED1" s="438"/>
      <c r="EE1" s="438"/>
      <c r="EF1" s="438"/>
      <c r="EG1" s="438"/>
      <c r="EH1" s="438"/>
      <c r="EI1" s="438"/>
      <c r="EJ1" s="438"/>
      <c r="EK1" s="438"/>
      <c r="EL1" s="438"/>
      <c r="EM1" s="438"/>
      <c r="EN1" s="438"/>
      <c r="EO1" s="438"/>
      <c r="EP1" s="438"/>
      <c r="EQ1" s="438"/>
      <c r="ER1" s="438"/>
      <c r="ES1" s="438"/>
      <c r="ET1" s="438"/>
      <c r="EU1" s="438"/>
      <c r="EV1" s="438"/>
      <c r="EW1" s="438"/>
      <c r="EX1" s="438"/>
      <c r="EY1" s="438"/>
      <c r="EZ1" s="438"/>
      <c r="FA1" s="438"/>
      <c r="FB1" s="438"/>
      <c r="FC1" s="438"/>
      <c r="FD1" s="438"/>
      <c r="FE1" s="438"/>
      <c r="FF1" s="438"/>
      <c r="FG1" s="438"/>
      <c r="FH1" s="438"/>
      <c r="FI1" s="438"/>
      <c r="FJ1" s="438"/>
      <c r="FK1" s="438"/>
      <c r="FL1" s="438"/>
      <c r="FM1" s="438"/>
      <c r="FN1" s="438"/>
      <c r="FO1" s="438"/>
      <c r="FP1" s="438"/>
      <c r="FQ1" s="438"/>
      <c r="FR1" s="438"/>
      <c r="FS1" s="438"/>
      <c r="FT1" s="438"/>
      <c r="FU1" s="438"/>
      <c r="FV1" s="438"/>
      <c r="FW1" s="438"/>
      <c r="FX1" s="438"/>
    </row>
    <row r="2" spans="1:190" x14ac:dyDescent="0.2">
      <c r="A2" s="384"/>
      <c r="B2" s="384"/>
      <c r="C2" s="384"/>
      <c r="D2" s="384"/>
      <c r="E2" s="384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  <c r="CJ2" s="438"/>
      <c r="CK2" s="438"/>
      <c r="CL2" s="438"/>
      <c r="CM2" s="438"/>
      <c r="CN2" s="438"/>
      <c r="CO2" s="438"/>
      <c r="CP2" s="438"/>
      <c r="CQ2" s="438"/>
      <c r="CR2" s="438"/>
      <c r="CS2" s="438"/>
      <c r="CT2" s="438"/>
      <c r="CU2" s="438"/>
      <c r="CV2" s="438"/>
      <c r="CW2" s="438"/>
      <c r="CX2" s="438"/>
      <c r="CY2" s="438"/>
      <c r="CZ2" s="438"/>
      <c r="DA2" s="438"/>
      <c r="DB2" s="438"/>
      <c r="DC2" s="438"/>
      <c r="DD2" s="438"/>
      <c r="DE2" s="438"/>
      <c r="DF2" s="438"/>
      <c r="DG2" s="438"/>
      <c r="DH2" s="438"/>
      <c r="DI2" s="438"/>
      <c r="DJ2" s="438"/>
      <c r="DK2" s="438"/>
      <c r="DL2" s="438"/>
      <c r="DM2" s="438"/>
      <c r="DN2" s="438"/>
      <c r="DO2" s="438"/>
      <c r="DP2" s="438"/>
      <c r="DQ2" s="438"/>
      <c r="DR2" s="438"/>
      <c r="DS2" s="438"/>
      <c r="DT2" s="438"/>
      <c r="DU2" s="438"/>
      <c r="DV2" s="438"/>
      <c r="DW2" s="438"/>
      <c r="DX2" s="438"/>
      <c r="DY2" s="438"/>
      <c r="DZ2" s="438"/>
      <c r="EA2" s="438"/>
      <c r="EB2" s="438"/>
      <c r="EC2" s="438"/>
      <c r="ED2" s="438"/>
      <c r="EE2" s="438"/>
      <c r="EF2" s="438"/>
      <c r="EG2" s="438"/>
      <c r="EH2" s="438"/>
      <c r="EI2" s="438"/>
      <c r="EJ2" s="438"/>
      <c r="EK2" s="438"/>
      <c r="EL2" s="438"/>
      <c r="EM2" s="438"/>
      <c r="EN2" s="438"/>
      <c r="EO2" s="438"/>
      <c r="EP2" s="438"/>
      <c r="EQ2" s="438"/>
      <c r="ER2" s="438"/>
      <c r="ES2" s="438"/>
      <c r="ET2" s="438"/>
      <c r="EU2" s="438"/>
      <c r="EV2" s="438"/>
      <c r="EW2" s="438"/>
      <c r="EX2" s="438"/>
      <c r="EY2" s="438"/>
      <c r="EZ2" s="438"/>
      <c r="FA2" s="438"/>
      <c r="FB2" s="438"/>
      <c r="FC2" s="438"/>
      <c r="FD2" s="438"/>
      <c r="FE2" s="438"/>
      <c r="FF2" s="438"/>
      <c r="FG2" s="438"/>
      <c r="FH2" s="438"/>
      <c r="FI2" s="438"/>
      <c r="FJ2" s="438"/>
      <c r="FK2" s="438"/>
      <c r="FL2" s="438"/>
      <c r="FM2" s="438"/>
      <c r="FN2" s="438"/>
      <c r="FO2" s="438"/>
      <c r="FP2" s="438"/>
      <c r="FQ2" s="438"/>
      <c r="FR2" s="438"/>
      <c r="FS2" s="438"/>
      <c r="FT2" s="438"/>
      <c r="FU2" s="438"/>
      <c r="FV2" s="438"/>
      <c r="FW2" s="438"/>
      <c r="FX2" s="438"/>
    </row>
    <row r="3" spans="1:190" ht="18" customHeight="1" x14ac:dyDescent="0.2">
      <c r="A3" s="384"/>
      <c r="B3" s="21" t="s">
        <v>163</v>
      </c>
      <c r="C3" s="163"/>
      <c r="D3" s="443"/>
      <c r="E3" s="444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438"/>
      <c r="CR3" s="438"/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38"/>
      <c r="DJ3" s="438"/>
      <c r="DK3" s="438"/>
      <c r="DL3" s="438"/>
      <c r="DM3" s="438"/>
      <c r="DN3" s="438"/>
      <c r="DO3" s="438"/>
      <c r="DP3" s="438"/>
      <c r="DQ3" s="438"/>
      <c r="DR3" s="438"/>
      <c r="DS3" s="438"/>
      <c r="DT3" s="438"/>
      <c r="DU3" s="438"/>
      <c r="DV3" s="438"/>
      <c r="DW3" s="438"/>
      <c r="DX3" s="438"/>
      <c r="DY3" s="438"/>
      <c r="DZ3" s="438"/>
      <c r="EA3" s="438"/>
      <c r="EB3" s="438"/>
      <c r="EC3" s="438"/>
      <c r="ED3" s="438"/>
      <c r="EE3" s="438"/>
      <c r="EF3" s="438"/>
      <c r="EG3" s="438"/>
      <c r="EH3" s="438"/>
      <c r="EI3" s="438"/>
      <c r="EJ3" s="438"/>
      <c r="EK3" s="438"/>
      <c r="EL3" s="438"/>
      <c r="EM3" s="438"/>
      <c r="EN3" s="438"/>
      <c r="EO3" s="438"/>
      <c r="EP3" s="438"/>
      <c r="EQ3" s="438"/>
      <c r="ER3" s="438"/>
      <c r="ES3" s="438"/>
      <c r="ET3" s="438"/>
      <c r="EU3" s="438"/>
      <c r="EV3" s="438"/>
      <c r="EW3" s="438"/>
      <c r="EX3" s="438"/>
      <c r="EY3" s="438"/>
      <c r="EZ3" s="438"/>
      <c r="FA3" s="438"/>
      <c r="FB3" s="438"/>
      <c r="FC3" s="438"/>
      <c r="FD3" s="438"/>
      <c r="FE3" s="438"/>
      <c r="FF3" s="438"/>
      <c r="FG3" s="438"/>
      <c r="FH3" s="438"/>
      <c r="FI3" s="438"/>
      <c r="FJ3" s="438"/>
      <c r="FK3" s="438"/>
      <c r="FL3" s="438"/>
      <c r="FM3" s="438"/>
      <c r="FN3" s="438"/>
      <c r="FO3" s="438"/>
      <c r="FP3" s="438"/>
      <c r="FQ3" s="438"/>
      <c r="FR3" s="438"/>
      <c r="FS3" s="438"/>
      <c r="FT3" s="438"/>
      <c r="FU3" s="438"/>
      <c r="FV3" s="438"/>
      <c r="FW3" s="438"/>
      <c r="FX3" s="438"/>
    </row>
    <row r="4" spans="1:190" ht="18" customHeight="1" x14ac:dyDescent="0.2">
      <c r="A4" s="384"/>
      <c r="B4" s="21" t="s">
        <v>164</v>
      </c>
      <c r="C4" s="163"/>
      <c r="D4" s="443"/>
      <c r="E4" s="444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/>
      <c r="DI4" s="438"/>
      <c r="DJ4" s="438"/>
      <c r="DK4" s="438"/>
      <c r="DL4" s="438"/>
      <c r="DM4" s="438"/>
      <c r="DN4" s="438"/>
      <c r="DO4" s="438"/>
      <c r="DP4" s="438"/>
      <c r="DQ4" s="438"/>
      <c r="DR4" s="438"/>
      <c r="DS4" s="438"/>
      <c r="DT4" s="438"/>
      <c r="DU4" s="438"/>
      <c r="DV4" s="438"/>
      <c r="DW4" s="438"/>
      <c r="DX4" s="438"/>
      <c r="DY4" s="438"/>
      <c r="DZ4" s="438"/>
      <c r="EA4" s="438"/>
      <c r="EB4" s="438"/>
      <c r="EC4" s="438"/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/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38"/>
      <c r="FL4" s="438"/>
      <c r="FM4" s="438"/>
      <c r="FN4" s="438"/>
      <c r="FO4" s="438"/>
      <c r="FP4" s="438"/>
      <c r="FQ4" s="438"/>
      <c r="FR4" s="438"/>
      <c r="FS4" s="438"/>
      <c r="FT4" s="438"/>
      <c r="FU4" s="438"/>
      <c r="FV4" s="438"/>
      <c r="FW4" s="438"/>
      <c r="FX4" s="438"/>
    </row>
    <row r="5" spans="1:190" ht="18" customHeight="1" x14ac:dyDescent="0.2">
      <c r="A5" s="384"/>
      <c r="B5" s="105" t="s">
        <v>186</v>
      </c>
      <c r="C5" s="295">
        <f>COUNTIF(F12:FX12,"A")+COUNTIF(F12:FX12,"B")+COUNTIF(F12:FX12,"C")+COUNTIF(F12:FX12,"D")+COUNTIF(F12:FX12,"E")</f>
        <v>0</v>
      </c>
      <c r="D5" s="443"/>
      <c r="E5" s="444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  <c r="CA5" s="438"/>
      <c r="CB5" s="438"/>
      <c r="CC5" s="438"/>
      <c r="CD5" s="438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8"/>
      <c r="CQ5" s="438"/>
      <c r="CR5" s="438"/>
      <c r="CS5" s="438"/>
      <c r="CT5" s="438"/>
      <c r="CU5" s="438"/>
      <c r="CV5" s="438"/>
      <c r="CW5" s="438"/>
      <c r="CX5" s="438"/>
      <c r="CY5" s="438"/>
      <c r="CZ5" s="438"/>
      <c r="DA5" s="438"/>
      <c r="DB5" s="438"/>
      <c r="DC5" s="438"/>
      <c r="DD5" s="438"/>
      <c r="DE5" s="438"/>
      <c r="DF5" s="438"/>
      <c r="DG5" s="438"/>
      <c r="DH5" s="438"/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38"/>
      <c r="DZ5" s="438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8"/>
      <c r="ER5" s="438"/>
      <c r="ES5" s="438"/>
      <c r="ET5" s="438"/>
      <c r="EU5" s="438"/>
      <c r="EV5" s="438"/>
      <c r="EW5" s="438"/>
      <c r="EX5" s="438"/>
      <c r="EY5" s="438"/>
      <c r="EZ5" s="438"/>
      <c r="FA5" s="438"/>
      <c r="FB5" s="438"/>
      <c r="FC5" s="438"/>
      <c r="FD5" s="438"/>
      <c r="FE5" s="438"/>
      <c r="FF5" s="438"/>
      <c r="FG5" s="438"/>
      <c r="FH5" s="438"/>
      <c r="FI5" s="438"/>
      <c r="FJ5" s="438"/>
      <c r="FK5" s="438"/>
      <c r="FL5" s="438"/>
      <c r="FM5" s="438"/>
      <c r="FN5" s="438"/>
      <c r="FO5" s="438"/>
      <c r="FP5" s="438"/>
      <c r="FQ5" s="438"/>
      <c r="FR5" s="438"/>
      <c r="FS5" s="438"/>
      <c r="FT5" s="438"/>
      <c r="FU5" s="438"/>
      <c r="FV5" s="438"/>
      <c r="FW5" s="438"/>
      <c r="FX5" s="438"/>
    </row>
    <row r="6" spans="1:190" ht="18" customHeight="1" x14ac:dyDescent="0.2">
      <c r="A6" s="384"/>
      <c r="B6" s="104" t="s">
        <v>165</v>
      </c>
      <c r="C6" s="162"/>
      <c r="D6" s="443"/>
      <c r="E6" s="444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38"/>
      <c r="DG6" s="438"/>
      <c r="DH6" s="438"/>
      <c r="DI6" s="438"/>
      <c r="DJ6" s="438"/>
      <c r="DK6" s="438"/>
      <c r="DL6" s="438"/>
      <c r="DM6" s="438"/>
      <c r="DN6" s="438"/>
      <c r="DO6" s="438"/>
      <c r="DP6" s="438"/>
      <c r="DQ6" s="438"/>
      <c r="DR6" s="438"/>
      <c r="DS6" s="438"/>
      <c r="DT6" s="438"/>
      <c r="DU6" s="438"/>
      <c r="DV6" s="438"/>
      <c r="DW6" s="438"/>
      <c r="DX6" s="438"/>
      <c r="DY6" s="438"/>
      <c r="DZ6" s="438"/>
      <c r="EA6" s="438"/>
      <c r="EB6" s="438"/>
      <c r="EC6" s="438"/>
      <c r="ED6" s="438"/>
      <c r="EE6" s="438"/>
      <c r="EF6" s="438"/>
      <c r="EG6" s="438"/>
      <c r="EH6" s="438"/>
      <c r="EI6" s="438"/>
      <c r="EJ6" s="438"/>
      <c r="EK6" s="438"/>
      <c r="EL6" s="438"/>
      <c r="EM6" s="438"/>
      <c r="EN6" s="438"/>
      <c r="EO6" s="438"/>
      <c r="EP6" s="438"/>
      <c r="EQ6" s="438"/>
      <c r="ER6" s="438"/>
      <c r="ES6" s="438"/>
      <c r="ET6" s="438"/>
      <c r="EU6" s="438"/>
      <c r="EV6" s="438"/>
      <c r="EW6" s="438"/>
      <c r="EX6" s="438"/>
      <c r="EY6" s="438"/>
      <c r="EZ6" s="438"/>
      <c r="FA6" s="438"/>
      <c r="FB6" s="438"/>
      <c r="FC6" s="438"/>
      <c r="FD6" s="438"/>
      <c r="FE6" s="438"/>
      <c r="FF6" s="438"/>
      <c r="FG6" s="438"/>
      <c r="FH6" s="438"/>
      <c r="FI6" s="438"/>
      <c r="FJ6" s="438"/>
      <c r="FK6" s="438"/>
      <c r="FL6" s="438"/>
      <c r="FM6" s="438"/>
      <c r="FN6" s="438"/>
      <c r="FO6" s="438"/>
      <c r="FP6" s="438"/>
      <c r="FQ6" s="438"/>
      <c r="FR6" s="438"/>
      <c r="FS6" s="438"/>
      <c r="FT6" s="438"/>
      <c r="FU6" s="438"/>
      <c r="FV6" s="438"/>
      <c r="FW6" s="438"/>
      <c r="FX6" s="438"/>
    </row>
    <row r="7" spans="1:190" ht="18" customHeight="1" x14ac:dyDescent="0.2">
      <c r="A7" s="384"/>
      <c r="B7" s="104" t="s">
        <v>166</v>
      </c>
      <c r="C7" s="163"/>
      <c r="D7" s="443"/>
      <c r="E7" s="444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38"/>
      <c r="DG7" s="438"/>
      <c r="DH7" s="438"/>
      <c r="DI7" s="438"/>
      <c r="DJ7" s="438"/>
      <c r="DK7" s="438"/>
      <c r="DL7" s="438"/>
      <c r="DM7" s="438"/>
      <c r="DN7" s="438"/>
      <c r="DO7" s="438"/>
      <c r="DP7" s="438"/>
      <c r="DQ7" s="438"/>
      <c r="DR7" s="438"/>
      <c r="DS7" s="438"/>
      <c r="DT7" s="438"/>
      <c r="DU7" s="438"/>
      <c r="DV7" s="438"/>
      <c r="DW7" s="438"/>
      <c r="DX7" s="438"/>
      <c r="DY7" s="438"/>
      <c r="DZ7" s="438"/>
      <c r="EA7" s="438"/>
      <c r="EB7" s="438"/>
      <c r="EC7" s="438"/>
      <c r="ED7" s="438"/>
      <c r="EE7" s="438"/>
      <c r="EF7" s="438"/>
      <c r="EG7" s="438"/>
      <c r="EH7" s="438"/>
      <c r="EI7" s="438"/>
      <c r="EJ7" s="438"/>
      <c r="EK7" s="438"/>
      <c r="EL7" s="438"/>
      <c r="EM7" s="438"/>
      <c r="EN7" s="438"/>
      <c r="EO7" s="438"/>
      <c r="EP7" s="438"/>
      <c r="EQ7" s="438"/>
      <c r="ER7" s="438"/>
      <c r="ES7" s="438"/>
      <c r="ET7" s="438"/>
      <c r="EU7" s="438"/>
      <c r="EV7" s="438"/>
      <c r="EW7" s="438"/>
      <c r="EX7" s="438"/>
      <c r="EY7" s="438"/>
      <c r="EZ7" s="438"/>
      <c r="FA7" s="438"/>
      <c r="FB7" s="438"/>
      <c r="FC7" s="438"/>
      <c r="FD7" s="438"/>
      <c r="FE7" s="438"/>
      <c r="FF7" s="438"/>
      <c r="FG7" s="438"/>
      <c r="FH7" s="438"/>
      <c r="FI7" s="438"/>
      <c r="FJ7" s="438"/>
      <c r="FK7" s="438"/>
      <c r="FL7" s="438"/>
      <c r="FM7" s="438"/>
      <c r="FN7" s="438"/>
      <c r="FO7" s="438"/>
      <c r="FP7" s="438"/>
      <c r="FQ7" s="438"/>
      <c r="FR7" s="438"/>
      <c r="FS7" s="438"/>
      <c r="FT7" s="438"/>
      <c r="FU7" s="438"/>
      <c r="FV7" s="438"/>
      <c r="FW7" s="438"/>
      <c r="FX7" s="438"/>
    </row>
    <row r="8" spans="1:190" ht="13.5" thickBot="1" x14ac:dyDescent="0.25">
      <c r="A8" s="16"/>
      <c r="B8" s="384"/>
      <c r="C8" s="384"/>
      <c r="D8" s="384"/>
      <c r="E8" s="384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  <c r="FW8" s="439"/>
      <c r="FX8" s="439"/>
    </row>
    <row r="9" spans="1:190" ht="23.25" customHeight="1" x14ac:dyDescent="0.2">
      <c r="A9" s="306"/>
      <c r="B9" s="384"/>
      <c r="C9" s="384"/>
      <c r="D9" s="307"/>
      <c r="E9" s="308" t="s">
        <v>56</v>
      </c>
      <c r="F9" s="401" t="s">
        <v>18</v>
      </c>
      <c r="G9" s="402"/>
      <c r="H9" s="402"/>
      <c r="I9" s="402"/>
      <c r="J9" s="403"/>
      <c r="K9" s="401" t="s">
        <v>19</v>
      </c>
      <c r="L9" s="402"/>
      <c r="M9" s="402"/>
      <c r="N9" s="402"/>
      <c r="O9" s="403"/>
      <c r="P9" s="401" t="s">
        <v>20</v>
      </c>
      <c r="Q9" s="402"/>
      <c r="R9" s="402"/>
      <c r="S9" s="402"/>
      <c r="T9" s="403"/>
      <c r="U9" s="401" t="s">
        <v>21</v>
      </c>
      <c r="V9" s="402"/>
      <c r="W9" s="402"/>
      <c r="X9" s="402"/>
      <c r="Y9" s="403"/>
      <c r="Z9" s="401" t="s">
        <v>22</v>
      </c>
      <c r="AA9" s="402"/>
      <c r="AB9" s="402"/>
      <c r="AC9" s="402"/>
      <c r="AD9" s="403"/>
      <c r="AE9" s="401" t="s">
        <v>60</v>
      </c>
      <c r="AF9" s="402"/>
      <c r="AG9" s="402"/>
      <c r="AH9" s="402"/>
      <c r="AI9" s="403"/>
      <c r="AJ9" s="401" t="s">
        <v>59</v>
      </c>
      <c r="AK9" s="402"/>
      <c r="AL9" s="402"/>
      <c r="AM9" s="402"/>
      <c r="AN9" s="403"/>
      <c r="AO9" s="401" t="s">
        <v>61</v>
      </c>
      <c r="AP9" s="402"/>
      <c r="AQ9" s="402"/>
      <c r="AR9" s="402"/>
      <c r="AS9" s="403"/>
      <c r="AT9" s="401" t="s">
        <v>62</v>
      </c>
      <c r="AU9" s="402"/>
      <c r="AV9" s="402"/>
      <c r="AW9" s="402"/>
      <c r="AX9" s="403"/>
      <c r="AY9" s="401" t="s">
        <v>63</v>
      </c>
      <c r="AZ9" s="402"/>
      <c r="BA9" s="402"/>
      <c r="BB9" s="402"/>
      <c r="BC9" s="403"/>
      <c r="BD9" s="401" t="s">
        <v>64</v>
      </c>
      <c r="BE9" s="402"/>
      <c r="BF9" s="402"/>
      <c r="BG9" s="402"/>
      <c r="BH9" s="403"/>
      <c r="BI9" s="401" t="s">
        <v>65</v>
      </c>
      <c r="BJ9" s="402"/>
      <c r="BK9" s="402"/>
      <c r="BL9" s="402"/>
      <c r="BM9" s="403"/>
      <c r="BN9" s="401" t="s">
        <v>66</v>
      </c>
      <c r="BO9" s="402"/>
      <c r="BP9" s="402"/>
      <c r="BQ9" s="402"/>
      <c r="BR9" s="403"/>
      <c r="BS9" s="401" t="s">
        <v>67</v>
      </c>
      <c r="BT9" s="402"/>
      <c r="BU9" s="402"/>
      <c r="BV9" s="402"/>
      <c r="BW9" s="403"/>
      <c r="BX9" s="401" t="s">
        <v>68</v>
      </c>
      <c r="BY9" s="402"/>
      <c r="BZ9" s="402"/>
      <c r="CA9" s="402"/>
      <c r="CB9" s="403"/>
      <c r="CC9" s="401" t="s">
        <v>69</v>
      </c>
      <c r="CD9" s="402"/>
      <c r="CE9" s="402"/>
      <c r="CF9" s="402"/>
      <c r="CG9" s="403"/>
      <c r="CH9" s="401" t="s">
        <v>70</v>
      </c>
      <c r="CI9" s="402"/>
      <c r="CJ9" s="402"/>
      <c r="CK9" s="402"/>
      <c r="CL9" s="403"/>
      <c r="CM9" s="401" t="s">
        <v>71</v>
      </c>
      <c r="CN9" s="402"/>
      <c r="CO9" s="402"/>
      <c r="CP9" s="402"/>
      <c r="CQ9" s="403"/>
      <c r="CR9" s="401" t="s">
        <v>72</v>
      </c>
      <c r="CS9" s="402"/>
      <c r="CT9" s="402"/>
      <c r="CU9" s="402"/>
      <c r="CV9" s="403"/>
      <c r="CW9" s="401" t="s">
        <v>73</v>
      </c>
      <c r="CX9" s="402"/>
      <c r="CY9" s="402"/>
      <c r="CZ9" s="402"/>
      <c r="DA9" s="403"/>
      <c r="DB9" s="401" t="s">
        <v>74</v>
      </c>
      <c r="DC9" s="402"/>
      <c r="DD9" s="402"/>
      <c r="DE9" s="402"/>
      <c r="DF9" s="403"/>
      <c r="DG9" s="401" t="s">
        <v>75</v>
      </c>
      <c r="DH9" s="402"/>
      <c r="DI9" s="402"/>
      <c r="DJ9" s="402"/>
      <c r="DK9" s="403"/>
      <c r="DL9" s="401" t="s">
        <v>76</v>
      </c>
      <c r="DM9" s="402"/>
      <c r="DN9" s="402"/>
      <c r="DO9" s="402"/>
      <c r="DP9" s="403"/>
      <c r="DQ9" s="401" t="s">
        <v>77</v>
      </c>
      <c r="DR9" s="402"/>
      <c r="DS9" s="402"/>
      <c r="DT9" s="402"/>
      <c r="DU9" s="403"/>
      <c r="DV9" s="401" t="s">
        <v>78</v>
      </c>
      <c r="DW9" s="402"/>
      <c r="DX9" s="402"/>
      <c r="DY9" s="402"/>
      <c r="DZ9" s="403"/>
      <c r="EA9" s="401" t="s">
        <v>79</v>
      </c>
      <c r="EB9" s="402"/>
      <c r="EC9" s="402"/>
      <c r="ED9" s="402"/>
      <c r="EE9" s="403"/>
      <c r="EF9" s="401" t="s">
        <v>80</v>
      </c>
      <c r="EG9" s="402"/>
      <c r="EH9" s="402"/>
      <c r="EI9" s="402"/>
      <c r="EJ9" s="403"/>
      <c r="EK9" s="401" t="s">
        <v>81</v>
      </c>
      <c r="EL9" s="402"/>
      <c r="EM9" s="402"/>
      <c r="EN9" s="402"/>
      <c r="EO9" s="403"/>
      <c r="EP9" s="401" t="s">
        <v>82</v>
      </c>
      <c r="EQ9" s="402"/>
      <c r="ER9" s="402"/>
      <c r="ES9" s="402"/>
      <c r="ET9" s="403"/>
      <c r="EU9" s="401" t="s">
        <v>83</v>
      </c>
      <c r="EV9" s="402"/>
      <c r="EW9" s="402"/>
      <c r="EX9" s="402"/>
      <c r="EY9" s="403"/>
      <c r="EZ9" s="401" t="s">
        <v>84</v>
      </c>
      <c r="FA9" s="402"/>
      <c r="FB9" s="402"/>
      <c r="FC9" s="402"/>
      <c r="FD9" s="403"/>
      <c r="FE9" s="401" t="s">
        <v>85</v>
      </c>
      <c r="FF9" s="402"/>
      <c r="FG9" s="402"/>
      <c r="FH9" s="402"/>
      <c r="FI9" s="403"/>
      <c r="FJ9" s="401" t="s">
        <v>86</v>
      </c>
      <c r="FK9" s="402"/>
      <c r="FL9" s="402"/>
      <c r="FM9" s="402"/>
      <c r="FN9" s="403"/>
      <c r="FO9" s="401" t="s">
        <v>87</v>
      </c>
      <c r="FP9" s="402"/>
      <c r="FQ9" s="402"/>
      <c r="FR9" s="402"/>
      <c r="FS9" s="403"/>
      <c r="FT9" s="401" t="s">
        <v>88</v>
      </c>
      <c r="FU9" s="402"/>
      <c r="FV9" s="402"/>
      <c r="FW9" s="402"/>
      <c r="FX9" s="403"/>
    </row>
    <row r="10" spans="1:190" ht="15.75" customHeight="1" x14ac:dyDescent="0.25">
      <c r="A10" s="309" t="s">
        <v>17</v>
      </c>
      <c r="B10" s="309"/>
      <c r="C10" s="309"/>
      <c r="D10" s="310"/>
      <c r="E10" s="31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</row>
    <row r="11" spans="1:190" ht="7.5" customHeight="1" x14ac:dyDescent="0.2">
      <c r="A11" s="311"/>
      <c r="B11" s="311"/>
      <c r="C11" s="311"/>
      <c r="D11" s="311"/>
      <c r="E11" s="311"/>
      <c r="F11" s="404"/>
      <c r="G11" s="405"/>
      <c r="H11" s="405"/>
      <c r="I11" s="405"/>
      <c r="J11" s="406"/>
      <c r="K11" s="404"/>
      <c r="L11" s="405"/>
      <c r="M11" s="405"/>
      <c r="N11" s="405"/>
      <c r="O11" s="406"/>
      <c r="P11" s="404"/>
      <c r="Q11" s="405"/>
      <c r="R11" s="405"/>
      <c r="S11" s="405"/>
      <c r="T11" s="406"/>
      <c r="U11" s="404"/>
      <c r="V11" s="405"/>
      <c r="W11" s="405"/>
      <c r="X11" s="405"/>
      <c r="Y11" s="406"/>
      <c r="Z11" s="404"/>
      <c r="AA11" s="405"/>
      <c r="AB11" s="405"/>
      <c r="AC11" s="405"/>
      <c r="AD11" s="406"/>
      <c r="AE11" s="404"/>
      <c r="AF11" s="405"/>
      <c r="AG11" s="405"/>
      <c r="AH11" s="405"/>
      <c r="AI11" s="406"/>
      <c r="AJ11" s="404"/>
      <c r="AK11" s="405"/>
      <c r="AL11" s="405"/>
      <c r="AM11" s="405"/>
      <c r="AN11" s="406"/>
      <c r="AO11" s="404"/>
      <c r="AP11" s="405"/>
      <c r="AQ11" s="405"/>
      <c r="AR11" s="405"/>
      <c r="AS11" s="406"/>
      <c r="AT11" s="404"/>
      <c r="AU11" s="405"/>
      <c r="AV11" s="405"/>
      <c r="AW11" s="405"/>
      <c r="AX11" s="406"/>
      <c r="AY11" s="404"/>
      <c r="AZ11" s="405"/>
      <c r="BA11" s="405"/>
      <c r="BB11" s="405"/>
      <c r="BC11" s="406"/>
      <c r="BD11" s="404"/>
      <c r="BE11" s="405"/>
      <c r="BF11" s="405"/>
      <c r="BG11" s="405"/>
      <c r="BH11" s="406"/>
      <c r="BI11" s="404"/>
      <c r="BJ11" s="405"/>
      <c r="BK11" s="405"/>
      <c r="BL11" s="405"/>
      <c r="BM11" s="406"/>
      <c r="BN11" s="404"/>
      <c r="BO11" s="405"/>
      <c r="BP11" s="405"/>
      <c r="BQ11" s="405"/>
      <c r="BR11" s="406"/>
      <c r="BS11" s="404"/>
      <c r="BT11" s="405"/>
      <c r="BU11" s="405"/>
      <c r="BV11" s="405"/>
      <c r="BW11" s="406"/>
      <c r="BX11" s="404"/>
      <c r="BY11" s="405"/>
      <c r="BZ11" s="405"/>
      <c r="CA11" s="405"/>
      <c r="CB11" s="406"/>
      <c r="CC11" s="404"/>
      <c r="CD11" s="405"/>
      <c r="CE11" s="405"/>
      <c r="CF11" s="405"/>
      <c r="CG11" s="406"/>
      <c r="CH11" s="404"/>
      <c r="CI11" s="405"/>
      <c r="CJ11" s="405"/>
      <c r="CK11" s="405"/>
      <c r="CL11" s="406"/>
      <c r="CM11" s="404"/>
      <c r="CN11" s="405"/>
      <c r="CO11" s="405"/>
      <c r="CP11" s="405"/>
      <c r="CQ11" s="406"/>
      <c r="CR11" s="404"/>
      <c r="CS11" s="405"/>
      <c r="CT11" s="405"/>
      <c r="CU11" s="405"/>
      <c r="CV11" s="406"/>
      <c r="CW11" s="404"/>
      <c r="CX11" s="405"/>
      <c r="CY11" s="405"/>
      <c r="CZ11" s="405"/>
      <c r="DA11" s="406"/>
      <c r="DB11" s="404"/>
      <c r="DC11" s="405"/>
      <c r="DD11" s="405"/>
      <c r="DE11" s="405"/>
      <c r="DF11" s="406"/>
      <c r="DG11" s="404"/>
      <c r="DH11" s="405"/>
      <c r="DI11" s="405"/>
      <c r="DJ11" s="405"/>
      <c r="DK11" s="406"/>
      <c r="DL11" s="404"/>
      <c r="DM11" s="405"/>
      <c r="DN11" s="405"/>
      <c r="DO11" s="405"/>
      <c r="DP11" s="406"/>
      <c r="DQ11" s="404"/>
      <c r="DR11" s="405"/>
      <c r="DS11" s="405"/>
      <c r="DT11" s="405"/>
      <c r="DU11" s="406"/>
      <c r="DV11" s="404"/>
      <c r="DW11" s="405"/>
      <c r="DX11" s="405"/>
      <c r="DY11" s="405"/>
      <c r="DZ11" s="406"/>
      <c r="EA11" s="404"/>
      <c r="EB11" s="405"/>
      <c r="EC11" s="405"/>
      <c r="ED11" s="405"/>
      <c r="EE11" s="406"/>
      <c r="EF11" s="404"/>
      <c r="EG11" s="405"/>
      <c r="EH11" s="405"/>
      <c r="EI11" s="405"/>
      <c r="EJ11" s="406"/>
      <c r="EK11" s="404"/>
      <c r="EL11" s="405"/>
      <c r="EM11" s="405"/>
      <c r="EN11" s="405"/>
      <c r="EO11" s="406"/>
      <c r="EP11" s="404"/>
      <c r="EQ11" s="405"/>
      <c r="ER11" s="405"/>
      <c r="ES11" s="405"/>
      <c r="ET11" s="406"/>
      <c r="EU11" s="404"/>
      <c r="EV11" s="405"/>
      <c r="EW11" s="405"/>
      <c r="EX11" s="405"/>
      <c r="EY11" s="406"/>
      <c r="EZ11" s="404"/>
      <c r="FA11" s="405"/>
      <c r="FB11" s="405"/>
      <c r="FC11" s="405"/>
      <c r="FD11" s="406"/>
      <c r="FE11" s="404"/>
      <c r="FF11" s="405"/>
      <c r="FG11" s="405"/>
      <c r="FH11" s="405"/>
      <c r="FI11" s="406"/>
      <c r="FJ11" s="404"/>
      <c r="FK11" s="405"/>
      <c r="FL11" s="405"/>
      <c r="FM11" s="405"/>
      <c r="FN11" s="406"/>
      <c r="FO11" s="404"/>
      <c r="FP11" s="405"/>
      <c r="FQ11" s="405"/>
      <c r="FR11" s="405"/>
      <c r="FS11" s="406"/>
      <c r="FT11" s="404"/>
      <c r="FU11" s="405"/>
      <c r="FV11" s="405"/>
      <c r="FW11" s="405"/>
      <c r="FX11" s="406"/>
    </row>
    <row r="12" spans="1:190" ht="26.25" customHeight="1" x14ac:dyDescent="0.2">
      <c r="A12" s="306"/>
      <c r="B12" s="445" t="s">
        <v>23</v>
      </c>
      <c r="C12" s="445"/>
      <c r="D12" s="312"/>
      <c r="E12" s="313" t="s">
        <v>24</v>
      </c>
      <c r="F12" s="407"/>
      <c r="G12" s="393"/>
      <c r="H12" s="393"/>
      <c r="I12" s="393"/>
      <c r="J12" s="394"/>
      <c r="K12" s="407"/>
      <c r="L12" s="393"/>
      <c r="M12" s="393"/>
      <c r="N12" s="393"/>
      <c r="O12" s="394"/>
      <c r="P12" s="407"/>
      <c r="Q12" s="393"/>
      <c r="R12" s="393"/>
      <c r="S12" s="393"/>
      <c r="T12" s="394"/>
      <c r="U12" s="407"/>
      <c r="V12" s="393"/>
      <c r="W12" s="393"/>
      <c r="X12" s="393"/>
      <c r="Y12" s="394"/>
      <c r="Z12" s="407"/>
      <c r="AA12" s="393"/>
      <c r="AB12" s="393"/>
      <c r="AC12" s="393"/>
      <c r="AD12" s="394"/>
      <c r="AE12" s="407"/>
      <c r="AF12" s="393"/>
      <c r="AG12" s="393"/>
      <c r="AH12" s="393"/>
      <c r="AI12" s="394"/>
      <c r="AJ12" s="407"/>
      <c r="AK12" s="393"/>
      <c r="AL12" s="393"/>
      <c r="AM12" s="393"/>
      <c r="AN12" s="394"/>
      <c r="AO12" s="407"/>
      <c r="AP12" s="393"/>
      <c r="AQ12" s="393"/>
      <c r="AR12" s="393"/>
      <c r="AS12" s="394"/>
      <c r="AT12" s="407"/>
      <c r="AU12" s="393"/>
      <c r="AV12" s="393"/>
      <c r="AW12" s="393"/>
      <c r="AX12" s="394"/>
      <c r="AY12" s="407"/>
      <c r="AZ12" s="393"/>
      <c r="BA12" s="393"/>
      <c r="BB12" s="393"/>
      <c r="BC12" s="394"/>
      <c r="BD12" s="407"/>
      <c r="BE12" s="393"/>
      <c r="BF12" s="393"/>
      <c r="BG12" s="393"/>
      <c r="BH12" s="394"/>
      <c r="BI12" s="407"/>
      <c r="BJ12" s="393"/>
      <c r="BK12" s="393"/>
      <c r="BL12" s="393"/>
      <c r="BM12" s="394"/>
      <c r="BN12" s="407"/>
      <c r="BO12" s="393"/>
      <c r="BP12" s="393"/>
      <c r="BQ12" s="393"/>
      <c r="BR12" s="394"/>
      <c r="BS12" s="407"/>
      <c r="BT12" s="393"/>
      <c r="BU12" s="393"/>
      <c r="BV12" s="393"/>
      <c r="BW12" s="394"/>
      <c r="BX12" s="407"/>
      <c r="BY12" s="393"/>
      <c r="BZ12" s="393"/>
      <c r="CA12" s="393"/>
      <c r="CB12" s="394"/>
      <c r="CC12" s="407"/>
      <c r="CD12" s="393"/>
      <c r="CE12" s="393"/>
      <c r="CF12" s="393"/>
      <c r="CG12" s="394"/>
      <c r="CH12" s="407"/>
      <c r="CI12" s="393"/>
      <c r="CJ12" s="393"/>
      <c r="CK12" s="393"/>
      <c r="CL12" s="394"/>
      <c r="CM12" s="407"/>
      <c r="CN12" s="393"/>
      <c r="CO12" s="393"/>
      <c r="CP12" s="393"/>
      <c r="CQ12" s="394"/>
      <c r="CR12" s="407"/>
      <c r="CS12" s="393"/>
      <c r="CT12" s="393"/>
      <c r="CU12" s="393"/>
      <c r="CV12" s="394"/>
      <c r="CW12" s="407"/>
      <c r="CX12" s="393"/>
      <c r="CY12" s="393"/>
      <c r="CZ12" s="393"/>
      <c r="DA12" s="394"/>
      <c r="DB12" s="407"/>
      <c r="DC12" s="393"/>
      <c r="DD12" s="393"/>
      <c r="DE12" s="393"/>
      <c r="DF12" s="394"/>
      <c r="DG12" s="407"/>
      <c r="DH12" s="393"/>
      <c r="DI12" s="393"/>
      <c r="DJ12" s="393"/>
      <c r="DK12" s="394"/>
      <c r="DL12" s="407"/>
      <c r="DM12" s="393"/>
      <c r="DN12" s="393"/>
      <c r="DO12" s="393"/>
      <c r="DP12" s="394"/>
      <c r="DQ12" s="407"/>
      <c r="DR12" s="393"/>
      <c r="DS12" s="393"/>
      <c r="DT12" s="393"/>
      <c r="DU12" s="394"/>
      <c r="DV12" s="407"/>
      <c r="DW12" s="393"/>
      <c r="DX12" s="393"/>
      <c r="DY12" s="393"/>
      <c r="DZ12" s="394"/>
      <c r="EA12" s="407"/>
      <c r="EB12" s="393"/>
      <c r="EC12" s="393"/>
      <c r="ED12" s="393"/>
      <c r="EE12" s="394"/>
      <c r="EF12" s="407"/>
      <c r="EG12" s="393"/>
      <c r="EH12" s="393"/>
      <c r="EI12" s="393"/>
      <c r="EJ12" s="394"/>
      <c r="EK12" s="407"/>
      <c r="EL12" s="393"/>
      <c r="EM12" s="393"/>
      <c r="EN12" s="393"/>
      <c r="EO12" s="394"/>
      <c r="EP12" s="407"/>
      <c r="EQ12" s="393"/>
      <c r="ER12" s="393"/>
      <c r="ES12" s="393"/>
      <c r="ET12" s="394"/>
      <c r="EU12" s="407"/>
      <c r="EV12" s="393"/>
      <c r="EW12" s="393"/>
      <c r="EX12" s="393"/>
      <c r="EY12" s="394"/>
      <c r="EZ12" s="407"/>
      <c r="FA12" s="393"/>
      <c r="FB12" s="393"/>
      <c r="FC12" s="393"/>
      <c r="FD12" s="394"/>
      <c r="FE12" s="407"/>
      <c r="FF12" s="393"/>
      <c r="FG12" s="393"/>
      <c r="FH12" s="393"/>
      <c r="FI12" s="394"/>
      <c r="FJ12" s="407"/>
      <c r="FK12" s="393"/>
      <c r="FL12" s="393"/>
      <c r="FM12" s="393"/>
      <c r="FN12" s="394"/>
      <c r="FO12" s="407"/>
      <c r="FP12" s="393"/>
      <c r="FQ12" s="393"/>
      <c r="FR12" s="393"/>
      <c r="FS12" s="394"/>
      <c r="FT12" s="407"/>
      <c r="FU12" s="393"/>
      <c r="FV12" s="393"/>
      <c r="FW12" s="393"/>
      <c r="FX12" s="394"/>
    </row>
    <row r="13" spans="1:190" ht="15" customHeight="1" x14ac:dyDescent="0.2">
      <c r="A13" s="306"/>
      <c r="B13" s="422" t="s">
        <v>150</v>
      </c>
      <c r="C13" s="422"/>
      <c r="D13" s="307"/>
      <c r="E13" s="314" t="s">
        <v>153</v>
      </c>
      <c r="F13" s="407"/>
      <c r="G13" s="393"/>
      <c r="H13" s="393"/>
      <c r="I13" s="393"/>
      <c r="J13" s="394"/>
      <c r="K13" s="407"/>
      <c r="L13" s="393"/>
      <c r="M13" s="393"/>
      <c r="N13" s="393"/>
      <c r="O13" s="394"/>
      <c r="P13" s="407"/>
      <c r="Q13" s="393"/>
      <c r="R13" s="393"/>
      <c r="S13" s="393"/>
      <c r="T13" s="394"/>
      <c r="U13" s="407"/>
      <c r="V13" s="393"/>
      <c r="W13" s="393"/>
      <c r="X13" s="393"/>
      <c r="Y13" s="394"/>
      <c r="Z13" s="407"/>
      <c r="AA13" s="393"/>
      <c r="AB13" s="393"/>
      <c r="AC13" s="393"/>
      <c r="AD13" s="394"/>
      <c r="AE13" s="407"/>
      <c r="AF13" s="393"/>
      <c r="AG13" s="393"/>
      <c r="AH13" s="393"/>
      <c r="AI13" s="394"/>
      <c r="AJ13" s="407"/>
      <c r="AK13" s="393"/>
      <c r="AL13" s="393"/>
      <c r="AM13" s="393"/>
      <c r="AN13" s="394"/>
      <c r="AO13" s="407"/>
      <c r="AP13" s="393"/>
      <c r="AQ13" s="393"/>
      <c r="AR13" s="393"/>
      <c r="AS13" s="394"/>
      <c r="AT13" s="407"/>
      <c r="AU13" s="393"/>
      <c r="AV13" s="393"/>
      <c r="AW13" s="393"/>
      <c r="AX13" s="394"/>
      <c r="AY13" s="407"/>
      <c r="AZ13" s="393"/>
      <c r="BA13" s="393"/>
      <c r="BB13" s="393"/>
      <c r="BC13" s="394"/>
      <c r="BD13" s="407"/>
      <c r="BE13" s="393"/>
      <c r="BF13" s="393"/>
      <c r="BG13" s="393"/>
      <c r="BH13" s="394"/>
      <c r="BI13" s="407"/>
      <c r="BJ13" s="393"/>
      <c r="BK13" s="393"/>
      <c r="BL13" s="393"/>
      <c r="BM13" s="394"/>
      <c r="BN13" s="407"/>
      <c r="BO13" s="393"/>
      <c r="BP13" s="393"/>
      <c r="BQ13" s="393"/>
      <c r="BR13" s="394"/>
      <c r="BS13" s="407"/>
      <c r="BT13" s="393"/>
      <c r="BU13" s="393"/>
      <c r="BV13" s="393"/>
      <c r="BW13" s="394"/>
      <c r="BX13" s="407"/>
      <c r="BY13" s="393"/>
      <c r="BZ13" s="393"/>
      <c r="CA13" s="393"/>
      <c r="CB13" s="394"/>
      <c r="CC13" s="407"/>
      <c r="CD13" s="393"/>
      <c r="CE13" s="393"/>
      <c r="CF13" s="393"/>
      <c r="CG13" s="394"/>
      <c r="CH13" s="407"/>
      <c r="CI13" s="393"/>
      <c r="CJ13" s="393"/>
      <c r="CK13" s="393"/>
      <c r="CL13" s="394"/>
      <c r="CM13" s="407"/>
      <c r="CN13" s="393"/>
      <c r="CO13" s="393"/>
      <c r="CP13" s="393"/>
      <c r="CQ13" s="394"/>
      <c r="CR13" s="407"/>
      <c r="CS13" s="393"/>
      <c r="CT13" s="393"/>
      <c r="CU13" s="393"/>
      <c r="CV13" s="394"/>
      <c r="CW13" s="407"/>
      <c r="CX13" s="393"/>
      <c r="CY13" s="393"/>
      <c r="CZ13" s="393"/>
      <c r="DA13" s="394"/>
      <c r="DB13" s="407"/>
      <c r="DC13" s="393"/>
      <c r="DD13" s="393"/>
      <c r="DE13" s="393"/>
      <c r="DF13" s="394"/>
      <c r="DG13" s="407"/>
      <c r="DH13" s="393"/>
      <c r="DI13" s="393"/>
      <c r="DJ13" s="393"/>
      <c r="DK13" s="394"/>
      <c r="DL13" s="407"/>
      <c r="DM13" s="393"/>
      <c r="DN13" s="393"/>
      <c r="DO13" s="393"/>
      <c r="DP13" s="394"/>
      <c r="DQ13" s="407"/>
      <c r="DR13" s="393"/>
      <c r="DS13" s="393"/>
      <c r="DT13" s="393"/>
      <c r="DU13" s="394"/>
      <c r="DV13" s="407"/>
      <c r="DW13" s="393"/>
      <c r="DX13" s="393"/>
      <c r="DY13" s="393"/>
      <c r="DZ13" s="394"/>
      <c r="EA13" s="407"/>
      <c r="EB13" s="393"/>
      <c r="EC13" s="393"/>
      <c r="ED13" s="393"/>
      <c r="EE13" s="394"/>
      <c r="EF13" s="407"/>
      <c r="EG13" s="393"/>
      <c r="EH13" s="393"/>
      <c r="EI13" s="393"/>
      <c r="EJ13" s="394"/>
      <c r="EK13" s="407"/>
      <c r="EL13" s="393"/>
      <c r="EM13" s="393"/>
      <c r="EN13" s="393"/>
      <c r="EO13" s="394"/>
      <c r="EP13" s="407"/>
      <c r="EQ13" s="393"/>
      <c r="ER13" s="393"/>
      <c r="ES13" s="393"/>
      <c r="ET13" s="394"/>
      <c r="EU13" s="407"/>
      <c r="EV13" s="393"/>
      <c r="EW13" s="393"/>
      <c r="EX13" s="393"/>
      <c r="EY13" s="394"/>
      <c r="EZ13" s="407"/>
      <c r="FA13" s="393"/>
      <c r="FB13" s="393"/>
      <c r="FC13" s="393"/>
      <c r="FD13" s="394"/>
      <c r="FE13" s="407"/>
      <c r="FF13" s="393"/>
      <c r="FG13" s="393"/>
      <c r="FH13" s="393"/>
      <c r="FI13" s="394"/>
      <c r="FJ13" s="407"/>
      <c r="FK13" s="393"/>
      <c r="FL13" s="393"/>
      <c r="FM13" s="393"/>
      <c r="FN13" s="394"/>
      <c r="FO13" s="407"/>
      <c r="FP13" s="393"/>
      <c r="FQ13" s="393"/>
      <c r="FR13" s="393"/>
      <c r="FS13" s="394"/>
      <c r="FT13" s="407"/>
      <c r="FU13" s="393"/>
      <c r="FV13" s="393"/>
      <c r="FW13" s="393"/>
      <c r="FX13" s="394"/>
    </row>
    <row r="14" spans="1:190" ht="15" customHeight="1" x14ac:dyDescent="0.2">
      <c r="A14" s="306"/>
      <c r="B14" s="422" t="s">
        <v>89</v>
      </c>
      <c r="C14" s="422"/>
      <c r="D14" s="307"/>
      <c r="E14" s="314" t="s">
        <v>153</v>
      </c>
      <c r="F14" s="407"/>
      <c r="G14" s="393"/>
      <c r="H14" s="393"/>
      <c r="I14" s="393"/>
      <c r="J14" s="394"/>
      <c r="K14" s="407"/>
      <c r="L14" s="393"/>
      <c r="M14" s="393"/>
      <c r="N14" s="393"/>
      <c r="O14" s="394"/>
      <c r="P14" s="407"/>
      <c r="Q14" s="393"/>
      <c r="R14" s="393"/>
      <c r="S14" s="393"/>
      <c r="T14" s="394"/>
      <c r="U14" s="407"/>
      <c r="V14" s="393"/>
      <c r="W14" s="393"/>
      <c r="X14" s="393"/>
      <c r="Y14" s="394"/>
      <c r="Z14" s="407"/>
      <c r="AA14" s="393"/>
      <c r="AB14" s="393"/>
      <c r="AC14" s="393"/>
      <c r="AD14" s="394"/>
      <c r="AE14" s="407"/>
      <c r="AF14" s="393"/>
      <c r="AG14" s="393"/>
      <c r="AH14" s="393"/>
      <c r="AI14" s="394"/>
      <c r="AJ14" s="407"/>
      <c r="AK14" s="393"/>
      <c r="AL14" s="393"/>
      <c r="AM14" s="393"/>
      <c r="AN14" s="394"/>
      <c r="AO14" s="407"/>
      <c r="AP14" s="393"/>
      <c r="AQ14" s="393"/>
      <c r="AR14" s="393"/>
      <c r="AS14" s="394"/>
      <c r="AT14" s="407"/>
      <c r="AU14" s="393"/>
      <c r="AV14" s="393"/>
      <c r="AW14" s="393"/>
      <c r="AX14" s="394"/>
      <c r="AY14" s="407"/>
      <c r="AZ14" s="393"/>
      <c r="BA14" s="393"/>
      <c r="BB14" s="393"/>
      <c r="BC14" s="394"/>
      <c r="BD14" s="407"/>
      <c r="BE14" s="393"/>
      <c r="BF14" s="393"/>
      <c r="BG14" s="393"/>
      <c r="BH14" s="394"/>
      <c r="BI14" s="407"/>
      <c r="BJ14" s="393"/>
      <c r="BK14" s="393"/>
      <c r="BL14" s="393"/>
      <c r="BM14" s="394"/>
      <c r="BN14" s="407"/>
      <c r="BO14" s="393"/>
      <c r="BP14" s="393"/>
      <c r="BQ14" s="393"/>
      <c r="BR14" s="394"/>
      <c r="BS14" s="407"/>
      <c r="BT14" s="393"/>
      <c r="BU14" s="393"/>
      <c r="BV14" s="393"/>
      <c r="BW14" s="394"/>
      <c r="BX14" s="407"/>
      <c r="BY14" s="393"/>
      <c r="BZ14" s="393"/>
      <c r="CA14" s="393"/>
      <c r="CB14" s="394"/>
      <c r="CC14" s="407"/>
      <c r="CD14" s="393"/>
      <c r="CE14" s="393"/>
      <c r="CF14" s="393"/>
      <c r="CG14" s="394"/>
      <c r="CH14" s="407"/>
      <c r="CI14" s="393"/>
      <c r="CJ14" s="393"/>
      <c r="CK14" s="393"/>
      <c r="CL14" s="394"/>
      <c r="CM14" s="407"/>
      <c r="CN14" s="393"/>
      <c r="CO14" s="393"/>
      <c r="CP14" s="393"/>
      <c r="CQ14" s="394"/>
      <c r="CR14" s="407"/>
      <c r="CS14" s="393"/>
      <c r="CT14" s="393"/>
      <c r="CU14" s="393"/>
      <c r="CV14" s="394"/>
      <c r="CW14" s="407"/>
      <c r="CX14" s="393"/>
      <c r="CY14" s="393"/>
      <c r="CZ14" s="393"/>
      <c r="DA14" s="394"/>
      <c r="DB14" s="407"/>
      <c r="DC14" s="393"/>
      <c r="DD14" s="393"/>
      <c r="DE14" s="393"/>
      <c r="DF14" s="394"/>
      <c r="DG14" s="407"/>
      <c r="DH14" s="393"/>
      <c r="DI14" s="393"/>
      <c r="DJ14" s="393"/>
      <c r="DK14" s="394"/>
      <c r="DL14" s="407"/>
      <c r="DM14" s="393"/>
      <c r="DN14" s="393"/>
      <c r="DO14" s="393"/>
      <c r="DP14" s="394"/>
      <c r="DQ14" s="407"/>
      <c r="DR14" s="393"/>
      <c r="DS14" s="393"/>
      <c r="DT14" s="393"/>
      <c r="DU14" s="394"/>
      <c r="DV14" s="407"/>
      <c r="DW14" s="393"/>
      <c r="DX14" s="393"/>
      <c r="DY14" s="393"/>
      <c r="DZ14" s="394"/>
      <c r="EA14" s="407"/>
      <c r="EB14" s="393"/>
      <c r="EC14" s="393"/>
      <c r="ED14" s="393"/>
      <c r="EE14" s="394"/>
      <c r="EF14" s="407"/>
      <c r="EG14" s="393"/>
      <c r="EH14" s="393"/>
      <c r="EI14" s="393"/>
      <c r="EJ14" s="394"/>
      <c r="EK14" s="407"/>
      <c r="EL14" s="393"/>
      <c r="EM14" s="393"/>
      <c r="EN14" s="393"/>
      <c r="EO14" s="394"/>
      <c r="EP14" s="407"/>
      <c r="EQ14" s="393"/>
      <c r="ER14" s="393"/>
      <c r="ES14" s="393"/>
      <c r="ET14" s="394"/>
      <c r="EU14" s="407"/>
      <c r="EV14" s="393"/>
      <c r="EW14" s="393"/>
      <c r="EX14" s="393"/>
      <c r="EY14" s="394"/>
      <c r="EZ14" s="407"/>
      <c r="FA14" s="393"/>
      <c r="FB14" s="393"/>
      <c r="FC14" s="393"/>
      <c r="FD14" s="394"/>
      <c r="FE14" s="407"/>
      <c r="FF14" s="393"/>
      <c r="FG14" s="393"/>
      <c r="FH14" s="393"/>
      <c r="FI14" s="394"/>
      <c r="FJ14" s="407"/>
      <c r="FK14" s="393"/>
      <c r="FL14" s="393"/>
      <c r="FM14" s="393"/>
      <c r="FN14" s="394"/>
      <c r="FO14" s="407"/>
      <c r="FP14" s="393"/>
      <c r="FQ14" s="393"/>
      <c r="FR14" s="393"/>
      <c r="FS14" s="394"/>
      <c r="FT14" s="407"/>
      <c r="FU14" s="393"/>
      <c r="FV14" s="393"/>
      <c r="FW14" s="393"/>
      <c r="FX14" s="394"/>
    </row>
    <row r="15" spans="1:190" ht="9" customHeight="1" x14ac:dyDescent="0.2">
      <c r="A15" s="307"/>
      <c r="B15" s="307"/>
      <c r="C15" s="307"/>
      <c r="D15" s="307"/>
      <c r="E15" s="315"/>
      <c r="F15" s="408"/>
      <c r="G15" s="409"/>
      <c r="H15" s="409"/>
      <c r="I15" s="409"/>
      <c r="J15" s="410"/>
      <c r="K15" s="408"/>
      <c r="L15" s="409"/>
      <c r="M15" s="409"/>
      <c r="N15" s="409"/>
      <c r="O15" s="410"/>
      <c r="P15" s="408"/>
      <c r="Q15" s="409"/>
      <c r="R15" s="409"/>
      <c r="S15" s="409"/>
      <c r="T15" s="410"/>
      <c r="U15" s="408"/>
      <c r="V15" s="409"/>
      <c r="W15" s="409"/>
      <c r="X15" s="409"/>
      <c r="Y15" s="410"/>
      <c r="Z15" s="408"/>
      <c r="AA15" s="409"/>
      <c r="AB15" s="409"/>
      <c r="AC15" s="409"/>
      <c r="AD15" s="410"/>
      <c r="AE15" s="408"/>
      <c r="AF15" s="409"/>
      <c r="AG15" s="409"/>
      <c r="AH15" s="409"/>
      <c r="AI15" s="410"/>
      <c r="AJ15" s="408"/>
      <c r="AK15" s="409"/>
      <c r="AL15" s="409"/>
      <c r="AM15" s="409"/>
      <c r="AN15" s="410"/>
      <c r="AO15" s="408"/>
      <c r="AP15" s="409"/>
      <c r="AQ15" s="409"/>
      <c r="AR15" s="409"/>
      <c r="AS15" s="410"/>
      <c r="AT15" s="408"/>
      <c r="AU15" s="409"/>
      <c r="AV15" s="409"/>
      <c r="AW15" s="409"/>
      <c r="AX15" s="410"/>
      <c r="AY15" s="408"/>
      <c r="AZ15" s="409"/>
      <c r="BA15" s="409"/>
      <c r="BB15" s="409"/>
      <c r="BC15" s="410"/>
      <c r="BD15" s="408"/>
      <c r="BE15" s="409"/>
      <c r="BF15" s="409"/>
      <c r="BG15" s="409"/>
      <c r="BH15" s="410"/>
      <c r="BI15" s="408"/>
      <c r="BJ15" s="409"/>
      <c r="BK15" s="409"/>
      <c r="BL15" s="409"/>
      <c r="BM15" s="410"/>
      <c r="BN15" s="408"/>
      <c r="BO15" s="409"/>
      <c r="BP15" s="409"/>
      <c r="BQ15" s="409"/>
      <c r="BR15" s="410"/>
      <c r="BS15" s="408"/>
      <c r="BT15" s="409"/>
      <c r="BU15" s="409"/>
      <c r="BV15" s="409"/>
      <c r="BW15" s="410"/>
      <c r="BX15" s="408"/>
      <c r="BY15" s="409"/>
      <c r="BZ15" s="409"/>
      <c r="CA15" s="409"/>
      <c r="CB15" s="410"/>
      <c r="CC15" s="408"/>
      <c r="CD15" s="409"/>
      <c r="CE15" s="409"/>
      <c r="CF15" s="409"/>
      <c r="CG15" s="410"/>
      <c r="CH15" s="408"/>
      <c r="CI15" s="409"/>
      <c r="CJ15" s="409"/>
      <c r="CK15" s="409"/>
      <c r="CL15" s="410"/>
      <c r="CM15" s="408"/>
      <c r="CN15" s="409"/>
      <c r="CO15" s="409"/>
      <c r="CP15" s="409"/>
      <c r="CQ15" s="410"/>
      <c r="CR15" s="408"/>
      <c r="CS15" s="409"/>
      <c r="CT15" s="409"/>
      <c r="CU15" s="409"/>
      <c r="CV15" s="410"/>
      <c r="CW15" s="408"/>
      <c r="CX15" s="409"/>
      <c r="CY15" s="409"/>
      <c r="CZ15" s="409"/>
      <c r="DA15" s="410"/>
      <c r="DB15" s="408"/>
      <c r="DC15" s="409"/>
      <c r="DD15" s="409"/>
      <c r="DE15" s="409"/>
      <c r="DF15" s="410"/>
      <c r="DG15" s="408"/>
      <c r="DH15" s="409"/>
      <c r="DI15" s="409"/>
      <c r="DJ15" s="409"/>
      <c r="DK15" s="410"/>
      <c r="DL15" s="408"/>
      <c r="DM15" s="409"/>
      <c r="DN15" s="409"/>
      <c r="DO15" s="409"/>
      <c r="DP15" s="410"/>
      <c r="DQ15" s="408"/>
      <c r="DR15" s="409"/>
      <c r="DS15" s="409"/>
      <c r="DT15" s="409"/>
      <c r="DU15" s="410"/>
      <c r="DV15" s="408"/>
      <c r="DW15" s="409"/>
      <c r="DX15" s="409"/>
      <c r="DY15" s="409"/>
      <c r="DZ15" s="410"/>
      <c r="EA15" s="408"/>
      <c r="EB15" s="409"/>
      <c r="EC15" s="409"/>
      <c r="ED15" s="409"/>
      <c r="EE15" s="410"/>
      <c r="EF15" s="408"/>
      <c r="EG15" s="409"/>
      <c r="EH15" s="409"/>
      <c r="EI15" s="409"/>
      <c r="EJ15" s="410"/>
      <c r="EK15" s="408"/>
      <c r="EL15" s="409"/>
      <c r="EM15" s="409"/>
      <c r="EN15" s="409"/>
      <c r="EO15" s="410"/>
      <c r="EP15" s="408"/>
      <c r="EQ15" s="409"/>
      <c r="ER15" s="409"/>
      <c r="ES15" s="409"/>
      <c r="ET15" s="410"/>
      <c r="EU15" s="408"/>
      <c r="EV15" s="409"/>
      <c r="EW15" s="409"/>
      <c r="EX15" s="409"/>
      <c r="EY15" s="410"/>
      <c r="EZ15" s="408"/>
      <c r="FA15" s="409"/>
      <c r="FB15" s="409"/>
      <c r="FC15" s="409"/>
      <c r="FD15" s="410"/>
      <c r="FE15" s="408"/>
      <c r="FF15" s="409"/>
      <c r="FG15" s="409"/>
      <c r="FH15" s="409"/>
      <c r="FI15" s="410"/>
      <c r="FJ15" s="408"/>
      <c r="FK15" s="409"/>
      <c r="FL15" s="409"/>
      <c r="FM15" s="409"/>
      <c r="FN15" s="410"/>
      <c r="FO15" s="408"/>
      <c r="FP15" s="409"/>
      <c r="FQ15" s="409"/>
      <c r="FR15" s="409"/>
      <c r="FS15" s="410"/>
      <c r="FT15" s="408"/>
      <c r="FU15" s="409"/>
      <c r="FV15" s="409"/>
      <c r="FW15" s="409"/>
      <c r="FX15" s="410"/>
    </row>
    <row r="16" spans="1:190" ht="15.75" x14ac:dyDescent="0.2">
      <c r="A16" s="316" t="s">
        <v>25</v>
      </c>
      <c r="B16" s="317" t="s">
        <v>26</v>
      </c>
      <c r="C16" s="317"/>
      <c r="D16" s="418" t="s">
        <v>27</v>
      </c>
      <c r="E16" s="419"/>
      <c r="F16" s="32"/>
      <c r="G16" s="33"/>
      <c r="H16" s="33"/>
      <c r="I16" s="33"/>
      <c r="J16" s="42"/>
      <c r="K16" s="32"/>
      <c r="L16" s="33"/>
      <c r="M16" s="33"/>
      <c r="N16" s="33"/>
      <c r="O16" s="42"/>
      <c r="P16" s="32"/>
      <c r="Q16" s="33"/>
      <c r="R16" s="33"/>
      <c r="S16" s="33"/>
      <c r="T16" s="42"/>
      <c r="U16" s="32"/>
      <c r="V16" s="33"/>
      <c r="W16" s="33"/>
      <c r="X16" s="33"/>
      <c r="Y16" s="42"/>
      <c r="Z16" s="32"/>
      <c r="AA16" s="33"/>
      <c r="AB16" s="33"/>
      <c r="AC16" s="33"/>
      <c r="AD16" s="42"/>
      <c r="AE16" s="32"/>
      <c r="AF16" s="33"/>
      <c r="AG16" s="33"/>
      <c r="AH16" s="33"/>
      <c r="AI16" s="42"/>
      <c r="AJ16" s="32"/>
      <c r="AK16" s="33"/>
      <c r="AL16" s="33"/>
      <c r="AM16" s="33"/>
      <c r="AN16" s="42"/>
      <c r="AO16" s="32"/>
      <c r="AP16" s="33"/>
      <c r="AQ16" s="33"/>
      <c r="AR16" s="33"/>
      <c r="AS16" s="42"/>
      <c r="AT16" s="32"/>
      <c r="AU16" s="33"/>
      <c r="AV16" s="33"/>
      <c r="AW16" s="33"/>
      <c r="AX16" s="42"/>
      <c r="AY16" s="32"/>
      <c r="AZ16" s="33"/>
      <c r="BA16" s="33"/>
      <c r="BB16" s="33"/>
      <c r="BC16" s="42"/>
      <c r="BD16" s="32"/>
      <c r="BE16" s="33"/>
      <c r="BF16" s="33"/>
      <c r="BG16" s="33"/>
      <c r="BH16" s="42"/>
      <c r="BI16" s="32"/>
      <c r="BJ16" s="33"/>
      <c r="BK16" s="33"/>
      <c r="BL16" s="33"/>
      <c r="BM16" s="42"/>
      <c r="BN16" s="32"/>
      <c r="BO16" s="33"/>
      <c r="BP16" s="33"/>
      <c r="BQ16" s="33"/>
      <c r="BR16" s="42"/>
      <c r="BS16" s="32"/>
      <c r="BT16" s="33"/>
      <c r="BU16" s="33"/>
      <c r="BV16" s="33"/>
      <c r="BW16" s="42"/>
      <c r="BX16" s="32"/>
      <c r="BY16" s="33"/>
      <c r="BZ16" s="33"/>
      <c r="CA16" s="33"/>
      <c r="CB16" s="42"/>
      <c r="CC16" s="32"/>
      <c r="CD16" s="33"/>
      <c r="CE16" s="33"/>
      <c r="CF16" s="33"/>
      <c r="CG16" s="42"/>
      <c r="CH16" s="32"/>
      <c r="CI16" s="33"/>
      <c r="CJ16" s="33"/>
      <c r="CK16" s="33"/>
      <c r="CL16" s="42"/>
      <c r="CM16" s="32"/>
      <c r="CN16" s="33"/>
      <c r="CO16" s="33"/>
      <c r="CP16" s="33"/>
      <c r="CQ16" s="42"/>
      <c r="CR16" s="32"/>
      <c r="CS16" s="33"/>
      <c r="CT16" s="33"/>
      <c r="CU16" s="33"/>
      <c r="CV16" s="42"/>
      <c r="CW16" s="32"/>
      <c r="CX16" s="33"/>
      <c r="CY16" s="33"/>
      <c r="CZ16" s="33"/>
      <c r="DA16" s="42"/>
      <c r="DB16" s="32"/>
      <c r="DC16" s="33"/>
      <c r="DD16" s="33"/>
      <c r="DE16" s="33"/>
      <c r="DF16" s="42"/>
      <c r="DG16" s="32"/>
      <c r="DH16" s="33"/>
      <c r="DI16" s="33"/>
      <c r="DJ16" s="33"/>
      <c r="DK16" s="42"/>
      <c r="DL16" s="32"/>
      <c r="DM16" s="33"/>
      <c r="DN16" s="33"/>
      <c r="DO16" s="33"/>
      <c r="DP16" s="42"/>
      <c r="DQ16" s="32"/>
      <c r="DR16" s="33"/>
      <c r="DS16" s="33"/>
      <c r="DT16" s="33"/>
      <c r="DU16" s="42"/>
      <c r="DV16" s="32"/>
      <c r="DW16" s="33"/>
      <c r="DX16" s="33"/>
      <c r="DY16" s="33"/>
      <c r="DZ16" s="42"/>
      <c r="EA16" s="32"/>
      <c r="EB16" s="33"/>
      <c r="EC16" s="33"/>
      <c r="ED16" s="33"/>
      <c r="EE16" s="42"/>
      <c r="EF16" s="32"/>
      <c r="EG16" s="33"/>
      <c r="EH16" s="33"/>
      <c r="EI16" s="33"/>
      <c r="EJ16" s="42"/>
      <c r="EK16" s="32"/>
      <c r="EL16" s="33"/>
      <c r="EM16" s="33"/>
      <c r="EN16" s="33"/>
      <c r="EO16" s="42"/>
      <c r="EP16" s="32"/>
      <c r="EQ16" s="33"/>
      <c r="ER16" s="33"/>
      <c r="ES16" s="33"/>
      <c r="ET16" s="42"/>
      <c r="EU16" s="32"/>
      <c r="EV16" s="33"/>
      <c r="EW16" s="33"/>
      <c r="EX16" s="33"/>
      <c r="EY16" s="42"/>
      <c r="EZ16" s="32"/>
      <c r="FA16" s="33"/>
      <c r="FB16" s="33"/>
      <c r="FC16" s="33"/>
      <c r="FD16" s="42"/>
      <c r="FE16" s="32"/>
      <c r="FF16" s="33"/>
      <c r="FG16" s="33"/>
      <c r="FH16" s="33"/>
      <c r="FI16" s="42"/>
      <c r="FJ16" s="32"/>
      <c r="FK16" s="33"/>
      <c r="FL16" s="33"/>
      <c r="FM16" s="33"/>
      <c r="FN16" s="42"/>
      <c r="FO16" s="32"/>
      <c r="FP16" s="33"/>
      <c r="FQ16" s="33"/>
      <c r="FR16" s="33"/>
      <c r="FS16" s="42"/>
      <c r="FT16" s="32"/>
      <c r="FU16" s="33"/>
      <c r="FV16" s="33"/>
      <c r="FW16" s="33"/>
      <c r="FX16" s="42"/>
      <c r="GB16" s="107" t="s">
        <v>2</v>
      </c>
      <c r="GC16" s="107" t="s">
        <v>3</v>
      </c>
      <c r="GD16" s="108" t="s">
        <v>122</v>
      </c>
      <c r="GE16" s="107" t="s">
        <v>4</v>
      </c>
      <c r="GF16" s="107" t="s">
        <v>5</v>
      </c>
      <c r="GG16" s="107" t="s">
        <v>6</v>
      </c>
      <c r="GH16" s="108" t="s">
        <v>123</v>
      </c>
    </row>
    <row r="17" spans="1:210" ht="6" customHeight="1" x14ac:dyDescent="0.2">
      <c r="A17" s="318"/>
      <c r="B17" s="319"/>
      <c r="C17" s="319"/>
      <c r="D17" s="319"/>
      <c r="E17" s="320"/>
      <c r="F17" s="389"/>
      <c r="G17" s="390"/>
      <c r="H17" s="390"/>
      <c r="I17" s="390"/>
      <c r="J17" s="391"/>
      <c r="K17" s="389"/>
      <c r="L17" s="390"/>
      <c r="M17" s="390"/>
      <c r="N17" s="390"/>
      <c r="O17" s="391"/>
      <c r="P17" s="389"/>
      <c r="Q17" s="390"/>
      <c r="R17" s="390"/>
      <c r="S17" s="390"/>
      <c r="T17" s="391"/>
      <c r="U17" s="389"/>
      <c r="V17" s="390"/>
      <c r="W17" s="390"/>
      <c r="X17" s="390"/>
      <c r="Y17" s="391"/>
      <c r="Z17" s="389"/>
      <c r="AA17" s="390"/>
      <c r="AB17" s="390"/>
      <c r="AC17" s="390"/>
      <c r="AD17" s="391"/>
      <c r="AE17" s="389"/>
      <c r="AF17" s="390"/>
      <c r="AG17" s="390"/>
      <c r="AH17" s="390"/>
      <c r="AI17" s="391"/>
      <c r="AJ17" s="389"/>
      <c r="AK17" s="390"/>
      <c r="AL17" s="390"/>
      <c r="AM17" s="390"/>
      <c r="AN17" s="391"/>
      <c r="AO17" s="389"/>
      <c r="AP17" s="390"/>
      <c r="AQ17" s="390"/>
      <c r="AR17" s="390"/>
      <c r="AS17" s="391"/>
      <c r="AT17" s="389"/>
      <c r="AU17" s="390"/>
      <c r="AV17" s="390"/>
      <c r="AW17" s="390"/>
      <c r="AX17" s="391"/>
      <c r="AY17" s="389"/>
      <c r="AZ17" s="390"/>
      <c r="BA17" s="390"/>
      <c r="BB17" s="390"/>
      <c r="BC17" s="391"/>
      <c r="BD17" s="389"/>
      <c r="BE17" s="390"/>
      <c r="BF17" s="390"/>
      <c r="BG17" s="390"/>
      <c r="BH17" s="391"/>
      <c r="BI17" s="389"/>
      <c r="BJ17" s="390"/>
      <c r="BK17" s="390"/>
      <c r="BL17" s="390"/>
      <c r="BM17" s="391"/>
      <c r="BN17" s="389"/>
      <c r="BO17" s="390"/>
      <c r="BP17" s="390"/>
      <c r="BQ17" s="390"/>
      <c r="BR17" s="391"/>
      <c r="BS17" s="389"/>
      <c r="BT17" s="390"/>
      <c r="BU17" s="390"/>
      <c r="BV17" s="390"/>
      <c r="BW17" s="391"/>
      <c r="BX17" s="389"/>
      <c r="BY17" s="390"/>
      <c r="BZ17" s="390"/>
      <c r="CA17" s="390"/>
      <c r="CB17" s="391"/>
      <c r="CC17" s="389"/>
      <c r="CD17" s="390"/>
      <c r="CE17" s="390"/>
      <c r="CF17" s="390"/>
      <c r="CG17" s="391"/>
      <c r="CH17" s="389"/>
      <c r="CI17" s="390"/>
      <c r="CJ17" s="390"/>
      <c r="CK17" s="390"/>
      <c r="CL17" s="391"/>
      <c r="CM17" s="389"/>
      <c r="CN17" s="390"/>
      <c r="CO17" s="390"/>
      <c r="CP17" s="390"/>
      <c r="CQ17" s="391"/>
      <c r="CR17" s="389"/>
      <c r="CS17" s="390"/>
      <c r="CT17" s="390"/>
      <c r="CU17" s="390"/>
      <c r="CV17" s="391"/>
      <c r="CW17" s="389"/>
      <c r="CX17" s="390"/>
      <c r="CY17" s="390"/>
      <c r="CZ17" s="390"/>
      <c r="DA17" s="391"/>
      <c r="DB17" s="389"/>
      <c r="DC17" s="390"/>
      <c r="DD17" s="390"/>
      <c r="DE17" s="390"/>
      <c r="DF17" s="391"/>
      <c r="DG17" s="389"/>
      <c r="DH17" s="390"/>
      <c r="DI17" s="390"/>
      <c r="DJ17" s="390"/>
      <c r="DK17" s="391"/>
      <c r="DL17" s="389"/>
      <c r="DM17" s="390"/>
      <c r="DN17" s="390"/>
      <c r="DO17" s="390"/>
      <c r="DP17" s="391"/>
      <c r="DQ17" s="389"/>
      <c r="DR17" s="390"/>
      <c r="DS17" s="390"/>
      <c r="DT17" s="390"/>
      <c r="DU17" s="391"/>
      <c r="DV17" s="389"/>
      <c r="DW17" s="390"/>
      <c r="DX17" s="390"/>
      <c r="DY17" s="390"/>
      <c r="DZ17" s="391"/>
      <c r="EA17" s="389"/>
      <c r="EB17" s="390"/>
      <c r="EC17" s="390"/>
      <c r="ED17" s="390"/>
      <c r="EE17" s="391"/>
      <c r="EF17" s="389"/>
      <c r="EG17" s="390"/>
      <c r="EH17" s="390"/>
      <c r="EI17" s="390"/>
      <c r="EJ17" s="391"/>
      <c r="EK17" s="389"/>
      <c r="EL17" s="390"/>
      <c r="EM17" s="390"/>
      <c r="EN17" s="390"/>
      <c r="EO17" s="391"/>
      <c r="EP17" s="389"/>
      <c r="EQ17" s="390"/>
      <c r="ER17" s="390"/>
      <c r="ES17" s="390"/>
      <c r="ET17" s="391"/>
      <c r="EU17" s="389"/>
      <c r="EV17" s="390"/>
      <c r="EW17" s="390"/>
      <c r="EX17" s="390"/>
      <c r="EY17" s="391"/>
      <c r="EZ17" s="389"/>
      <c r="FA17" s="390"/>
      <c r="FB17" s="390"/>
      <c r="FC17" s="390"/>
      <c r="FD17" s="391"/>
      <c r="FE17" s="389"/>
      <c r="FF17" s="390"/>
      <c r="FG17" s="390"/>
      <c r="FH17" s="390"/>
      <c r="FI17" s="391"/>
      <c r="FJ17" s="389"/>
      <c r="FK17" s="390"/>
      <c r="FL17" s="390"/>
      <c r="FM17" s="390"/>
      <c r="FN17" s="391"/>
      <c r="FO17" s="389"/>
      <c r="FP17" s="390"/>
      <c r="FQ17" s="390"/>
      <c r="FR17" s="390"/>
      <c r="FS17" s="391"/>
      <c r="FT17" s="389"/>
      <c r="FU17" s="390"/>
      <c r="FV17" s="390"/>
      <c r="FW17" s="390"/>
      <c r="FX17" s="391"/>
      <c r="GD17" s="126"/>
      <c r="GH17" s="126"/>
    </row>
    <row r="18" spans="1:210" ht="18" customHeight="1" x14ac:dyDescent="0.2">
      <c r="A18" s="321"/>
      <c r="B18" s="400" t="s">
        <v>28</v>
      </c>
      <c r="C18" s="400"/>
      <c r="D18" s="322"/>
      <c r="E18" s="323"/>
      <c r="F18" s="36"/>
      <c r="G18" s="37"/>
      <c r="H18" s="37"/>
      <c r="I18" s="37"/>
      <c r="J18" s="38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36"/>
      <c r="V18" s="37"/>
      <c r="W18" s="37"/>
      <c r="X18" s="37"/>
      <c r="Y18" s="38"/>
      <c r="Z18" s="36"/>
      <c r="AA18" s="37"/>
      <c r="AB18" s="37"/>
      <c r="AC18" s="37"/>
      <c r="AD18" s="38"/>
      <c r="AE18" s="36"/>
      <c r="AF18" s="37"/>
      <c r="AG18" s="37"/>
      <c r="AH18" s="37"/>
      <c r="AI18" s="38"/>
      <c r="AJ18" s="36"/>
      <c r="AK18" s="37"/>
      <c r="AL18" s="37"/>
      <c r="AM18" s="37"/>
      <c r="AN18" s="38"/>
      <c r="AO18" s="36"/>
      <c r="AP18" s="37"/>
      <c r="AQ18" s="37"/>
      <c r="AR18" s="37"/>
      <c r="AS18" s="38"/>
      <c r="AT18" s="36"/>
      <c r="AU18" s="37"/>
      <c r="AV18" s="37"/>
      <c r="AW18" s="37"/>
      <c r="AX18" s="38"/>
      <c r="AY18" s="36"/>
      <c r="AZ18" s="37"/>
      <c r="BA18" s="37"/>
      <c r="BB18" s="37"/>
      <c r="BC18" s="38"/>
      <c r="BD18" s="36"/>
      <c r="BE18" s="37"/>
      <c r="BF18" s="37"/>
      <c r="BG18" s="37"/>
      <c r="BH18" s="38"/>
      <c r="BI18" s="36"/>
      <c r="BJ18" s="37"/>
      <c r="BK18" s="37"/>
      <c r="BL18" s="37"/>
      <c r="BM18" s="38"/>
      <c r="BN18" s="36"/>
      <c r="BO18" s="37"/>
      <c r="BP18" s="37"/>
      <c r="BQ18" s="37"/>
      <c r="BR18" s="38"/>
      <c r="BS18" s="36"/>
      <c r="BT18" s="37"/>
      <c r="BU18" s="37"/>
      <c r="BV18" s="37"/>
      <c r="BW18" s="38"/>
      <c r="BX18" s="36"/>
      <c r="BY18" s="37"/>
      <c r="BZ18" s="37"/>
      <c r="CA18" s="37"/>
      <c r="CB18" s="38"/>
      <c r="CC18" s="36"/>
      <c r="CD18" s="37"/>
      <c r="CE18" s="37"/>
      <c r="CF18" s="37"/>
      <c r="CG18" s="38"/>
      <c r="CH18" s="36"/>
      <c r="CI18" s="37"/>
      <c r="CJ18" s="37"/>
      <c r="CK18" s="37"/>
      <c r="CL18" s="38"/>
      <c r="CM18" s="36"/>
      <c r="CN18" s="37"/>
      <c r="CO18" s="37"/>
      <c r="CP18" s="37"/>
      <c r="CQ18" s="38"/>
      <c r="CR18" s="36"/>
      <c r="CS18" s="37"/>
      <c r="CT18" s="37"/>
      <c r="CU18" s="37"/>
      <c r="CV18" s="38"/>
      <c r="CW18" s="36"/>
      <c r="CX18" s="37"/>
      <c r="CY18" s="37"/>
      <c r="CZ18" s="37"/>
      <c r="DA18" s="38"/>
      <c r="DB18" s="36"/>
      <c r="DC18" s="37"/>
      <c r="DD18" s="37"/>
      <c r="DE18" s="37"/>
      <c r="DF18" s="38"/>
      <c r="DG18" s="36"/>
      <c r="DH18" s="37"/>
      <c r="DI18" s="37"/>
      <c r="DJ18" s="37"/>
      <c r="DK18" s="38"/>
      <c r="DL18" s="36"/>
      <c r="DM18" s="37"/>
      <c r="DN18" s="37"/>
      <c r="DO18" s="37"/>
      <c r="DP18" s="38"/>
      <c r="DQ18" s="36"/>
      <c r="DR18" s="37"/>
      <c r="DS18" s="37"/>
      <c r="DT18" s="37"/>
      <c r="DU18" s="38"/>
      <c r="DV18" s="36"/>
      <c r="DW18" s="37"/>
      <c r="DX18" s="37"/>
      <c r="DY18" s="37"/>
      <c r="DZ18" s="38"/>
      <c r="EA18" s="36"/>
      <c r="EB18" s="37"/>
      <c r="EC18" s="37"/>
      <c r="ED18" s="37"/>
      <c r="EE18" s="38"/>
      <c r="EF18" s="36"/>
      <c r="EG18" s="37"/>
      <c r="EH18" s="37"/>
      <c r="EI18" s="37"/>
      <c r="EJ18" s="38"/>
      <c r="EK18" s="36"/>
      <c r="EL18" s="37"/>
      <c r="EM18" s="37"/>
      <c r="EN18" s="37"/>
      <c r="EO18" s="38"/>
      <c r="EP18" s="36"/>
      <c r="EQ18" s="37"/>
      <c r="ER18" s="37"/>
      <c r="ES18" s="37"/>
      <c r="ET18" s="38"/>
      <c r="EU18" s="36"/>
      <c r="EV18" s="37"/>
      <c r="EW18" s="37"/>
      <c r="EX18" s="37"/>
      <c r="EY18" s="38"/>
      <c r="EZ18" s="36"/>
      <c r="FA18" s="37"/>
      <c r="FB18" s="37"/>
      <c r="FC18" s="37"/>
      <c r="FD18" s="38"/>
      <c r="FE18" s="36"/>
      <c r="FF18" s="37"/>
      <c r="FG18" s="37"/>
      <c r="FH18" s="37"/>
      <c r="FI18" s="38"/>
      <c r="FJ18" s="36"/>
      <c r="FK18" s="37"/>
      <c r="FL18" s="37"/>
      <c r="FM18" s="37"/>
      <c r="FN18" s="38"/>
      <c r="FO18" s="36"/>
      <c r="FP18" s="37"/>
      <c r="FQ18" s="37"/>
      <c r="FR18" s="37"/>
      <c r="FS18" s="38"/>
      <c r="FT18" s="36"/>
      <c r="FU18" s="37"/>
      <c r="FV18" s="37"/>
      <c r="FW18" s="37"/>
      <c r="FX18" s="38"/>
      <c r="GA18" s="14" t="s">
        <v>136</v>
      </c>
      <c r="GB18" s="122">
        <f>COUNTIF(F12:$FX$12,"A")</f>
        <v>0</v>
      </c>
      <c r="GC18" s="122">
        <f>COUNTIF(G12:$FX$12,"B")</f>
        <v>0</v>
      </c>
      <c r="GD18" s="130">
        <f>GB18+GC18</f>
        <v>0</v>
      </c>
      <c r="GE18" s="122">
        <f>COUNTIF(I12:$FX$12,"C")</f>
        <v>0</v>
      </c>
      <c r="GF18" s="122">
        <f>COUNTIF(J12:$FX$12,"D")</f>
        <v>0</v>
      </c>
      <c r="GG18" s="122">
        <f>COUNTIF(K12:$FX$12,"E")</f>
        <v>0</v>
      </c>
      <c r="GH18" s="130">
        <f>GE18+GF18+GG18</f>
        <v>0</v>
      </c>
    </row>
    <row r="19" spans="1:210" s="3" customFormat="1" ht="15" customHeight="1" x14ac:dyDescent="0.2">
      <c r="A19" s="318"/>
      <c r="B19" s="420" t="s">
        <v>29</v>
      </c>
      <c r="C19" s="420"/>
      <c r="D19" s="319"/>
      <c r="E19" s="314" t="s">
        <v>32</v>
      </c>
      <c r="F19" s="392"/>
      <c r="G19" s="393"/>
      <c r="H19" s="393"/>
      <c r="I19" s="393"/>
      <c r="J19" s="394"/>
      <c r="K19" s="392"/>
      <c r="L19" s="393"/>
      <c r="M19" s="393"/>
      <c r="N19" s="393"/>
      <c r="O19" s="394"/>
      <c r="P19" s="392"/>
      <c r="Q19" s="393"/>
      <c r="R19" s="393"/>
      <c r="S19" s="393"/>
      <c r="T19" s="394"/>
      <c r="U19" s="392"/>
      <c r="V19" s="393"/>
      <c r="W19" s="393"/>
      <c r="X19" s="393"/>
      <c r="Y19" s="394"/>
      <c r="Z19" s="392"/>
      <c r="AA19" s="393"/>
      <c r="AB19" s="393"/>
      <c r="AC19" s="393"/>
      <c r="AD19" s="394"/>
      <c r="AE19" s="392"/>
      <c r="AF19" s="393"/>
      <c r="AG19" s="393"/>
      <c r="AH19" s="393"/>
      <c r="AI19" s="394"/>
      <c r="AJ19" s="392"/>
      <c r="AK19" s="393"/>
      <c r="AL19" s="393"/>
      <c r="AM19" s="393"/>
      <c r="AN19" s="394"/>
      <c r="AO19" s="392"/>
      <c r="AP19" s="393"/>
      <c r="AQ19" s="393"/>
      <c r="AR19" s="393"/>
      <c r="AS19" s="394"/>
      <c r="AT19" s="392"/>
      <c r="AU19" s="393"/>
      <c r="AV19" s="393"/>
      <c r="AW19" s="393"/>
      <c r="AX19" s="394"/>
      <c r="AY19" s="392"/>
      <c r="AZ19" s="393"/>
      <c r="BA19" s="393"/>
      <c r="BB19" s="393"/>
      <c r="BC19" s="394"/>
      <c r="BD19" s="392"/>
      <c r="BE19" s="393"/>
      <c r="BF19" s="393"/>
      <c r="BG19" s="393"/>
      <c r="BH19" s="394"/>
      <c r="BI19" s="392"/>
      <c r="BJ19" s="393"/>
      <c r="BK19" s="393"/>
      <c r="BL19" s="393"/>
      <c r="BM19" s="394"/>
      <c r="BN19" s="392"/>
      <c r="BO19" s="393"/>
      <c r="BP19" s="393"/>
      <c r="BQ19" s="393"/>
      <c r="BR19" s="394"/>
      <c r="BS19" s="392"/>
      <c r="BT19" s="393"/>
      <c r="BU19" s="393"/>
      <c r="BV19" s="393"/>
      <c r="BW19" s="394"/>
      <c r="BX19" s="392"/>
      <c r="BY19" s="393"/>
      <c r="BZ19" s="393"/>
      <c r="CA19" s="393"/>
      <c r="CB19" s="394"/>
      <c r="CC19" s="392"/>
      <c r="CD19" s="393"/>
      <c r="CE19" s="393"/>
      <c r="CF19" s="393"/>
      <c r="CG19" s="394"/>
      <c r="CH19" s="392"/>
      <c r="CI19" s="393"/>
      <c r="CJ19" s="393"/>
      <c r="CK19" s="393"/>
      <c r="CL19" s="394"/>
      <c r="CM19" s="392"/>
      <c r="CN19" s="393"/>
      <c r="CO19" s="393"/>
      <c r="CP19" s="393"/>
      <c r="CQ19" s="394"/>
      <c r="CR19" s="392"/>
      <c r="CS19" s="393"/>
      <c r="CT19" s="393"/>
      <c r="CU19" s="393"/>
      <c r="CV19" s="394"/>
      <c r="CW19" s="392"/>
      <c r="CX19" s="393"/>
      <c r="CY19" s="393"/>
      <c r="CZ19" s="393"/>
      <c r="DA19" s="394"/>
      <c r="DB19" s="392"/>
      <c r="DC19" s="393"/>
      <c r="DD19" s="393"/>
      <c r="DE19" s="393"/>
      <c r="DF19" s="394"/>
      <c r="DG19" s="392"/>
      <c r="DH19" s="393"/>
      <c r="DI19" s="393"/>
      <c r="DJ19" s="393"/>
      <c r="DK19" s="394"/>
      <c r="DL19" s="392"/>
      <c r="DM19" s="393"/>
      <c r="DN19" s="393"/>
      <c r="DO19" s="393"/>
      <c r="DP19" s="394"/>
      <c r="DQ19" s="392"/>
      <c r="DR19" s="393"/>
      <c r="DS19" s="393"/>
      <c r="DT19" s="393"/>
      <c r="DU19" s="394"/>
      <c r="DV19" s="392"/>
      <c r="DW19" s="393"/>
      <c r="DX19" s="393"/>
      <c r="DY19" s="393"/>
      <c r="DZ19" s="394"/>
      <c r="EA19" s="392"/>
      <c r="EB19" s="393"/>
      <c r="EC19" s="393"/>
      <c r="ED19" s="393"/>
      <c r="EE19" s="394"/>
      <c r="EF19" s="392"/>
      <c r="EG19" s="393"/>
      <c r="EH19" s="393"/>
      <c r="EI19" s="393"/>
      <c r="EJ19" s="394"/>
      <c r="EK19" s="392"/>
      <c r="EL19" s="393"/>
      <c r="EM19" s="393"/>
      <c r="EN19" s="393"/>
      <c r="EO19" s="394"/>
      <c r="EP19" s="392"/>
      <c r="EQ19" s="393"/>
      <c r="ER19" s="393"/>
      <c r="ES19" s="393"/>
      <c r="ET19" s="394"/>
      <c r="EU19" s="392"/>
      <c r="EV19" s="393"/>
      <c r="EW19" s="393"/>
      <c r="EX19" s="393"/>
      <c r="EY19" s="394"/>
      <c r="EZ19" s="392"/>
      <c r="FA19" s="393"/>
      <c r="FB19" s="393"/>
      <c r="FC19" s="393"/>
      <c r="FD19" s="394"/>
      <c r="FE19" s="392"/>
      <c r="FF19" s="393"/>
      <c r="FG19" s="393"/>
      <c r="FH19" s="393"/>
      <c r="FI19" s="394"/>
      <c r="FJ19" s="392"/>
      <c r="FK19" s="393"/>
      <c r="FL19" s="393"/>
      <c r="FM19" s="393"/>
      <c r="FN19" s="394"/>
      <c r="FO19" s="392"/>
      <c r="FP19" s="393"/>
      <c r="FQ19" s="393"/>
      <c r="FR19" s="393"/>
      <c r="FS19" s="394"/>
      <c r="FT19" s="392"/>
      <c r="FU19" s="393"/>
      <c r="FV19" s="393"/>
      <c r="FW19" s="393"/>
      <c r="FX19" s="394"/>
      <c r="GA19" s="125" t="s">
        <v>133</v>
      </c>
      <c r="GB19" s="129">
        <f>SUMIF($F$12:$FX$12,"A",$F$19:$FX$19)</f>
        <v>0</v>
      </c>
      <c r="GC19" s="129">
        <f>SUMIF($F$12:$FX$12,"B",$F$19:$FX$19)</f>
        <v>0</v>
      </c>
      <c r="GD19" s="130">
        <f>GB19+GC19</f>
        <v>0</v>
      </c>
      <c r="GE19" s="129">
        <f>SUMIF($F$12:$FX$12,"C",$F$19:$FX$19)</f>
        <v>0</v>
      </c>
      <c r="GF19" s="129">
        <f>SUMIF($F$12:$FX$12,"D",$F$19:$FX$19)</f>
        <v>0</v>
      </c>
      <c r="GG19" s="129">
        <f>SUMIF($F$12:$FX$12,"E",$F$19:$FX$19)</f>
        <v>0</v>
      </c>
      <c r="GH19" s="130">
        <f>GE19+GF19+GG19</f>
        <v>0</v>
      </c>
    </row>
    <row r="20" spans="1:210" s="3" customFormat="1" ht="15" customHeight="1" x14ac:dyDescent="0.2">
      <c r="A20" s="318"/>
      <c r="B20" s="420" t="s">
        <v>30</v>
      </c>
      <c r="C20" s="420"/>
      <c r="D20" s="319"/>
      <c r="E20" s="314" t="s">
        <v>32</v>
      </c>
      <c r="F20" s="392"/>
      <c r="G20" s="393"/>
      <c r="H20" s="393"/>
      <c r="I20" s="393"/>
      <c r="J20" s="394"/>
      <c r="K20" s="392"/>
      <c r="L20" s="393"/>
      <c r="M20" s="393"/>
      <c r="N20" s="393"/>
      <c r="O20" s="394"/>
      <c r="P20" s="392"/>
      <c r="Q20" s="393"/>
      <c r="R20" s="393"/>
      <c r="S20" s="393"/>
      <c r="T20" s="394"/>
      <c r="U20" s="392"/>
      <c r="V20" s="393"/>
      <c r="W20" s="393"/>
      <c r="X20" s="393"/>
      <c r="Y20" s="394"/>
      <c r="Z20" s="392"/>
      <c r="AA20" s="393"/>
      <c r="AB20" s="393"/>
      <c r="AC20" s="393"/>
      <c r="AD20" s="394"/>
      <c r="AE20" s="392"/>
      <c r="AF20" s="393"/>
      <c r="AG20" s="393"/>
      <c r="AH20" s="393"/>
      <c r="AI20" s="394"/>
      <c r="AJ20" s="392"/>
      <c r="AK20" s="393"/>
      <c r="AL20" s="393"/>
      <c r="AM20" s="393"/>
      <c r="AN20" s="394"/>
      <c r="AO20" s="392"/>
      <c r="AP20" s="393"/>
      <c r="AQ20" s="393"/>
      <c r="AR20" s="393"/>
      <c r="AS20" s="394"/>
      <c r="AT20" s="392"/>
      <c r="AU20" s="393"/>
      <c r="AV20" s="393"/>
      <c r="AW20" s="393"/>
      <c r="AX20" s="394"/>
      <c r="AY20" s="392"/>
      <c r="AZ20" s="393"/>
      <c r="BA20" s="393"/>
      <c r="BB20" s="393"/>
      <c r="BC20" s="394"/>
      <c r="BD20" s="392"/>
      <c r="BE20" s="393"/>
      <c r="BF20" s="393"/>
      <c r="BG20" s="393"/>
      <c r="BH20" s="394"/>
      <c r="BI20" s="392"/>
      <c r="BJ20" s="393"/>
      <c r="BK20" s="393"/>
      <c r="BL20" s="393"/>
      <c r="BM20" s="394"/>
      <c r="BN20" s="392"/>
      <c r="BO20" s="393"/>
      <c r="BP20" s="393"/>
      <c r="BQ20" s="393"/>
      <c r="BR20" s="394"/>
      <c r="BS20" s="392"/>
      <c r="BT20" s="393"/>
      <c r="BU20" s="393"/>
      <c r="BV20" s="393"/>
      <c r="BW20" s="394"/>
      <c r="BX20" s="392"/>
      <c r="BY20" s="393"/>
      <c r="BZ20" s="393"/>
      <c r="CA20" s="393"/>
      <c r="CB20" s="394"/>
      <c r="CC20" s="392"/>
      <c r="CD20" s="393"/>
      <c r="CE20" s="393"/>
      <c r="CF20" s="393"/>
      <c r="CG20" s="394"/>
      <c r="CH20" s="392"/>
      <c r="CI20" s="393"/>
      <c r="CJ20" s="393"/>
      <c r="CK20" s="393"/>
      <c r="CL20" s="394"/>
      <c r="CM20" s="392"/>
      <c r="CN20" s="393"/>
      <c r="CO20" s="393"/>
      <c r="CP20" s="393"/>
      <c r="CQ20" s="394"/>
      <c r="CR20" s="392"/>
      <c r="CS20" s="393"/>
      <c r="CT20" s="393"/>
      <c r="CU20" s="393"/>
      <c r="CV20" s="394"/>
      <c r="CW20" s="392"/>
      <c r="CX20" s="393"/>
      <c r="CY20" s="393"/>
      <c r="CZ20" s="393"/>
      <c r="DA20" s="394"/>
      <c r="DB20" s="392"/>
      <c r="DC20" s="393"/>
      <c r="DD20" s="393"/>
      <c r="DE20" s="393"/>
      <c r="DF20" s="394"/>
      <c r="DG20" s="392"/>
      <c r="DH20" s="393"/>
      <c r="DI20" s="393"/>
      <c r="DJ20" s="393"/>
      <c r="DK20" s="394"/>
      <c r="DL20" s="392"/>
      <c r="DM20" s="393"/>
      <c r="DN20" s="393"/>
      <c r="DO20" s="393"/>
      <c r="DP20" s="394"/>
      <c r="DQ20" s="392"/>
      <c r="DR20" s="393"/>
      <c r="DS20" s="393"/>
      <c r="DT20" s="393"/>
      <c r="DU20" s="394"/>
      <c r="DV20" s="392"/>
      <c r="DW20" s="393"/>
      <c r="DX20" s="393"/>
      <c r="DY20" s="393"/>
      <c r="DZ20" s="394"/>
      <c r="EA20" s="392"/>
      <c r="EB20" s="393"/>
      <c r="EC20" s="393"/>
      <c r="ED20" s="393"/>
      <c r="EE20" s="394"/>
      <c r="EF20" s="392"/>
      <c r="EG20" s="393"/>
      <c r="EH20" s="393"/>
      <c r="EI20" s="393"/>
      <c r="EJ20" s="394"/>
      <c r="EK20" s="392"/>
      <c r="EL20" s="393"/>
      <c r="EM20" s="393"/>
      <c r="EN20" s="393"/>
      <c r="EO20" s="394"/>
      <c r="EP20" s="392"/>
      <c r="EQ20" s="393"/>
      <c r="ER20" s="393"/>
      <c r="ES20" s="393"/>
      <c r="ET20" s="394"/>
      <c r="EU20" s="392"/>
      <c r="EV20" s="393"/>
      <c r="EW20" s="393"/>
      <c r="EX20" s="393"/>
      <c r="EY20" s="394"/>
      <c r="EZ20" s="392"/>
      <c r="FA20" s="393"/>
      <c r="FB20" s="393"/>
      <c r="FC20" s="393"/>
      <c r="FD20" s="394"/>
      <c r="FE20" s="392"/>
      <c r="FF20" s="393"/>
      <c r="FG20" s="393"/>
      <c r="FH20" s="393"/>
      <c r="FI20" s="394"/>
      <c r="FJ20" s="392"/>
      <c r="FK20" s="393"/>
      <c r="FL20" s="393"/>
      <c r="FM20" s="393"/>
      <c r="FN20" s="394"/>
      <c r="FO20" s="392"/>
      <c r="FP20" s="393"/>
      <c r="FQ20" s="393"/>
      <c r="FR20" s="393"/>
      <c r="FS20" s="394"/>
      <c r="FT20" s="392"/>
      <c r="FU20" s="393"/>
      <c r="FV20" s="393"/>
      <c r="FW20" s="393"/>
      <c r="FX20" s="394"/>
      <c r="GA20" s="125" t="s">
        <v>134</v>
      </c>
      <c r="GB20" s="129">
        <f>SUMIF($F$12:$FX$12,"A",$F$20:$FX$20)</f>
        <v>0</v>
      </c>
      <c r="GC20" s="129">
        <f>SUMIF($F$12:$FX$12,"B",$F$20:$FX$20)</f>
        <v>0</v>
      </c>
      <c r="GD20" s="130">
        <f>GB20+GC20</f>
        <v>0</v>
      </c>
      <c r="GE20" s="129">
        <f>SUMIF($F$12:$FX$12,"C",$F$20:$FX$20)</f>
        <v>0</v>
      </c>
      <c r="GF20" s="129">
        <f>SUMIF($F$12:$FX$12,"D",$F$20:$FX$20)</f>
        <v>0</v>
      </c>
      <c r="GG20" s="129">
        <f>SUMIF($F$12:$FX$12,"E",$F$20:$FX$20)</f>
        <v>0</v>
      </c>
      <c r="GH20" s="130">
        <f>GE20+GF20+GG20</f>
        <v>0</v>
      </c>
    </row>
    <row r="21" spans="1:210" ht="6" customHeight="1" x14ac:dyDescent="0.2">
      <c r="A21" s="318"/>
      <c r="B21" s="319"/>
      <c r="C21" s="319"/>
      <c r="D21" s="319"/>
      <c r="E21" s="324"/>
      <c r="F21" s="411"/>
      <c r="G21" s="412"/>
      <c r="H21" s="412"/>
      <c r="I21" s="412"/>
      <c r="J21" s="413"/>
      <c r="K21" s="411"/>
      <c r="L21" s="412"/>
      <c r="M21" s="412"/>
      <c r="N21" s="412"/>
      <c r="O21" s="413"/>
      <c r="P21" s="411"/>
      <c r="Q21" s="412"/>
      <c r="R21" s="412"/>
      <c r="S21" s="412"/>
      <c r="T21" s="413"/>
      <c r="U21" s="411"/>
      <c r="V21" s="412"/>
      <c r="W21" s="412"/>
      <c r="X21" s="412"/>
      <c r="Y21" s="413"/>
      <c r="Z21" s="411"/>
      <c r="AA21" s="412"/>
      <c r="AB21" s="412"/>
      <c r="AC21" s="412"/>
      <c r="AD21" s="413"/>
      <c r="AE21" s="411"/>
      <c r="AF21" s="412"/>
      <c r="AG21" s="412"/>
      <c r="AH21" s="412"/>
      <c r="AI21" s="413"/>
      <c r="AJ21" s="411"/>
      <c r="AK21" s="412"/>
      <c r="AL21" s="412"/>
      <c r="AM21" s="412"/>
      <c r="AN21" s="413"/>
      <c r="AO21" s="411"/>
      <c r="AP21" s="412"/>
      <c r="AQ21" s="412"/>
      <c r="AR21" s="412"/>
      <c r="AS21" s="413"/>
      <c r="AT21" s="411"/>
      <c r="AU21" s="412"/>
      <c r="AV21" s="412"/>
      <c r="AW21" s="412"/>
      <c r="AX21" s="413"/>
      <c r="AY21" s="411"/>
      <c r="AZ21" s="412"/>
      <c r="BA21" s="412"/>
      <c r="BB21" s="412"/>
      <c r="BC21" s="413"/>
      <c r="BD21" s="411"/>
      <c r="BE21" s="412"/>
      <c r="BF21" s="412"/>
      <c r="BG21" s="412"/>
      <c r="BH21" s="413"/>
      <c r="BI21" s="411"/>
      <c r="BJ21" s="412"/>
      <c r="BK21" s="412"/>
      <c r="BL21" s="412"/>
      <c r="BM21" s="413"/>
      <c r="BN21" s="411"/>
      <c r="BO21" s="412"/>
      <c r="BP21" s="412"/>
      <c r="BQ21" s="412"/>
      <c r="BR21" s="413"/>
      <c r="BS21" s="411"/>
      <c r="BT21" s="412"/>
      <c r="BU21" s="412"/>
      <c r="BV21" s="412"/>
      <c r="BW21" s="413"/>
      <c r="BX21" s="411"/>
      <c r="BY21" s="412"/>
      <c r="BZ21" s="412"/>
      <c r="CA21" s="412"/>
      <c r="CB21" s="413"/>
      <c r="CC21" s="411"/>
      <c r="CD21" s="412"/>
      <c r="CE21" s="412"/>
      <c r="CF21" s="412"/>
      <c r="CG21" s="413"/>
      <c r="CH21" s="411"/>
      <c r="CI21" s="412"/>
      <c r="CJ21" s="412"/>
      <c r="CK21" s="412"/>
      <c r="CL21" s="413"/>
      <c r="CM21" s="411"/>
      <c r="CN21" s="412"/>
      <c r="CO21" s="412"/>
      <c r="CP21" s="412"/>
      <c r="CQ21" s="413"/>
      <c r="CR21" s="411"/>
      <c r="CS21" s="412"/>
      <c r="CT21" s="412"/>
      <c r="CU21" s="412"/>
      <c r="CV21" s="413"/>
      <c r="CW21" s="411"/>
      <c r="CX21" s="412"/>
      <c r="CY21" s="412"/>
      <c r="CZ21" s="412"/>
      <c r="DA21" s="413"/>
      <c r="DB21" s="411"/>
      <c r="DC21" s="412"/>
      <c r="DD21" s="412"/>
      <c r="DE21" s="412"/>
      <c r="DF21" s="413"/>
      <c r="DG21" s="411"/>
      <c r="DH21" s="412"/>
      <c r="DI21" s="412"/>
      <c r="DJ21" s="412"/>
      <c r="DK21" s="413"/>
      <c r="DL21" s="411"/>
      <c r="DM21" s="412"/>
      <c r="DN21" s="412"/>
      <c r="DO21" s="412"/>
      <c r="DP21" s="413"/>
      <c r="DQ21" s="411"/>
      <c r="DR21" s="412"/>
      <c r="DS21" s="412"/>
      <c r="DT21" s="412"/>
      <c r="DU21" s="413"/>
      <c r="DV21" s="411"/>
      <c r="DW21" s="412"/>
      <c r="DX21" s="412"/>
      <c r="DY21" s="412"/>
      <c r="DZ21" s="413"/>
      <c r="EA21" s="411"/>
      <c r="EB21" s="412"/>
      <c r="EC21" s="412"/>
      <c r="ED21" s="412"/>
      <c r="EE21" s="413"/>
      <c r="EF21" s="411"/>
      <c r="EG21" s="412"/>
      <c r="EH21" s="412"/>
      <c r="EI21" s="412"/>
      <c r="EJ21" s="413"/>
      <c r="EK21" s="411"/>
      <c r="EL21" s="412"/>
      <c r="EM21" s="412"/>
      <c r="EN21" s="412"/>
      <c r="EO21" s="413"/>
      <c r="EP21" s="411"/>
      <c r="EQ21" s="412"/>
      <c r="ER21" s="412"/>
      <c r="ES21" s="412"/>
      <c r="ET21" s="413"/>
      <c r="EU21" s="411"/>
      <c r="EV21" s="412"/>
      <c r="EW21" s="412"/>
      <c r="EX21" s="412"/>
      <c r="EY21" s="413"/>
      <c r="EZ21" s="411"/>
      <c r="FA21" s="412"/>
      <c r="FB21" s="412"/>
      <c r="FC21" s="412"/>
      <c r="FD21" s="413"/>
      <c r="FE21" s="411"/>
      <c r="FF21" s="412"/>
      <c r="FG21" s="412"/>
      <c r="FH21" s="412"/>
      <c r="FI21" s="413"/>
      <c r="FJ21" s="411"/>
      <c r="FK21" s="412"/>
      <c r="FL21" s="412"/>
      <c r="FM21" s="412"/>
      <c r="FN21" s="413"/>
      <c r="FO21" s="411"/>
      <c r="FP21" s="412"/>
      <c r="FQ21" s="412"/>
      <c r="FR21" s="412"/>
      <c r="FS21" s="413"/>
      <c r="FT21" s="411"/>
      <c r="FU21" s="412"/>
      <c r="FV21" s="412"/>
      <c r="FW21" s="412"/>
      <c r="FX21" s="413"/>
      <c r="GB21" s="122"/>
      <c r="GC21" s="122"/>
      <c r="GD21" s="111"/>
      <c r="GE21" s="122"/>
      <c r="GF21" s="122"/>
      <c r="GG21" s="122"/>
      <c r="GH21" s="111"/>
    </row>
    <row r="22" spans="1:210" ht="27" customHeight="1" x14ac:dyDescent="0.2">
      <c r="A22" s="318"/>
      <c r="B22" s="400" t="s">
        <v>31</v>
      </c>
      <c r="C22" s="400"/>
      <c r="D22" s="322"/>
      <c r="E22" s="322"/>
      <c r="F22" s="39" t="s">
        <v>34</v>
      </c>
      <c r="G22" s="40" t="s">
        <v>35</v>
      </c>
      <c r="H22" s="40" t="s">
        <v>36</v>
      </c>
      <c r="I22" s="40" t="s">
        <v>37</v>
      </c>
      <c r="J22" s="41" t="s">
        <v>38</v>
      </c>
      <c r="K22" s="39" t="s">
        <v>34</v>
      </c>
      <c r="L22" s="40" t="s">
        <v>35</v>
      </c>
      <c r="M22" s="40" t="s">
        <v>36</v>
      </c>
      <c r="N22" s="40" t="s">
        <v>37</v>
      </c>
      <c r="O22" s="41" t="s">
        <v>38</v>
      </c>
      <c r="P22" s="39" t="s">
        <v>34</v>
      </c>
      <c r="Q22" s="40" t="s">
        <v>35</v>
      </c>
      <c r="R22" s="40" t="s">
        <v>36</v>
      </c>
      <c r="S22" s="40" t="s">
        <v>37</v>
      </c>
      <c r="T22" s="41" t="s">
        <v>38</v>
      </c>
      <c r="U22" s="39" t="s">
        <v>34</v>
      </c>
      <c r="V22" s="40" t="s">
        <v>35</v>
      </c>
      <c r="W22" s="40" t="s">
        <v>36</v>
      </c>
      <c r="X22" s="40" t="s">
        <v>37</v>
      </c>
      <c r="Y22" s="41" t="s">
        <v>38</v>
      </c>
      <c r="Z22" s="39" t="s">
        <v>34</v>
      </c>
      <c r="AA22" s="40" t="s">
        <v>35</v>
      </c>
      <c r="AB22" s="40" t="s">
        <v>36</v>
      </c>
      <c r="AC22" s="40" t="s">
        <v>37</v>
      </c>
      <c r="AD22" s="41" t="s">
        <v>38</v>
      </c>
      <c r="AE22" s="39" t="s">
        <v>34</v>
      </c>
      <c r="AF22" s="40" t="s">
        <v>35</v>
      </c>
      <c r="AG22" s="40" t="s">
        <v>36</v>
      </c>
      <c r="AH22" s="40" t="s">
        <v>37</v>
      </c>
      <c r="AI22" s="41" t="s">
        <v>38</v>
      </c>
      <c r="AJ22" s="39" t="s">
        <v>34</v>
      </c>
      <c r="AK22" s="40" t="s">
        <v>35</v>
      </c>
      <c r="AL22" s="40" t="s">
        <v>36</v>
      </c>
      <c r="AM22" s="40" t="s">
        <v>37</v>
      </c>
      <c r="AN22" s="41" t="s">
        <v>38</v>
      </c>
      <c r="AO22" s="39" t="s">
        <v>34</v>
      </c>
      <c r="AP22" s="40" t="s">
        <v>35</v>
      </c>
      <c r="AQ22" s="40" t="s">
        <v>36</v>
      </c>
      <c r="AR22" s="40" t="s">
        <v>37</v>
      </c>
      <c r="AS22" s="41" t="s">
        <v>38</v>
      </c>
      <c r="AT22" s="39" t="s">
        <v>34</v>
      </c>
      <c r="AU22" s="40" t="s">
        <v>35</v>
      </c>
      <c r="AV22" s="40" t="s">
        <v>36</v>
      </c>
      <c r="AW22" s="40" t="s">
        <v>37</v>
      </c>
      <c r="AX22" s="41" t="s">
        <v>38</v>
      </c>
      <c r="AY22" s="39" t="s">
        <v>34</v>
      </c>
      <c r="AZ22" s="40" t="s">
        <v>35</v>
      </c>
      <c r="BA22" s="40" t="s">
        <v>36</v>
      </c>
      <c r="BB22" s="40" t="s">
        <v>37</v>
      </c>
      <c r="BC22" s="41" t="s">
        <v>38</v>
      </c>
      <c r="BD22" s="39" t="s">
        <v>34</v>
      </c>
      <c r="BE22" s="40" t="s">
        <v>35</v>
      </c>
      <c r="BF22" s="40" t="s">
        <v>36</v>
      </c>
      <c r="BG22" s="40" t="s">
        <v>37</v>
      </c>
      <c r="BH22" s="41" t="s">
        <v>38</v>
      </c>
      <c r="BI22" s="39" t="s">
        <v>34</v>
      </c>
      <c r="BJ22" s="40" t="s">
        <v>35</v>
      </c>
      <c r="BK22" s="40" t="s">
        <v>36</v>
      </c>
      <c r="BL22" s="40" t="s">
        <v>37</v>
      </c>
      <c r="BM22" s="41" t="s">
        <v>38</v>
      </c>
      <c r="BN22" s="39" t="s">
        <v>34</v>
      </c>
      <c r="BO22" s="40" t="s">
        <v>35</v>
      </c>
      <c r="BP22" s="40" t="s">
        <v>36</v>
      </c>
      <c r="BQ22" s="40" t="s">
        <v>37</v>
      </c>
      <c r="BR22" s="41" t="s">
        <v>38</v>
      </c>
      <c r="BS22" s="39" t="s">
        <v>34</v>
      </c>
      <c r="BT22" s="40" t="s">
        <v>35</v>
      </c>
      <c r="BU22" s="40" t="s">
        <v>36</v>
      </c>
      <c r="BV22" s="40" t="s">
        <v>37</v>
      </c>
      <c r="BW22" s="41" t="s">
        <v>38</v>
      </c>
      <c r="BX22" s="39" t="s">
        <v>34</v>
      </c>
      <c r="BY22" s="40" t="s">
        <v>35</v>
      </c>
      <c r="BZ22" s="40" t="s">
        <v>36</v>
      </c>
      <c r="CA22" s="40" t="s">
        <v>37</v>
      </c>
      <c r="CB22" s="41" t="s">
        <v>38</v>
      </c>
      <c r="CC22" s="39" t="s">
        <v>34</v>
      </c>
      <c r="CD22" s="40" t="s">
        <v>35</v>
      </c>
      <c r="CE22" s="40" t="s">
        <v>36</v>
      </c>
      <c r="CF22" s="40" t="s">
        <v>37</v>
      </c>
      <c r="CG22" s="41" t="s">
        <v>38</v>
      </c>
      <c r="CH22" s="39" t="s">
        <v>34</v>
      </c>
      <c r="CI22" s="40" t="s">
        <v>35</v>
      </c>
      <c r="CJ22" s="40" t="s">
        <v>36</v>
      </c>
      <c r="CK22" s="40" t="s">
        <v>37</v>
      </c>
      <c r="CL22" s="41" t="s">
        <v>38</v>
      </c>
      <c r="CM22" s="39" t="s">
        <v>34</v>
      </c>
      <c r="CN22" s="40" t="s">
        <v>35</v>
      </c>
      <c r="CO22" s="40" t="s">
        <v>36</v>
      </c>
      <c r="CP22" s="40" t="s">
        <v>37</v>
      </c>
      <c r="CQ22" s="41" t="s">
        <v>38</v>
      </c>
      <c r="CR22" s="39" t="s">
        <v>34</v>
      </c>
      <c r="CS22" s="40" t="s">
        <v>35</v>
      </c>
      <c r="CT22" s="40" t="s">
        <v>36</v>
      </c>
      <c r="CU22" s="40" t="s">
        <v>37</v>
      </c>
      <c r="CV22" s="41" t="s">
        <v>38</v>
      </c>
      <c r="CW22" s="39" t="s">
        <v>34</v>
      </c>
      <c r="CX22" s="40" t="s">
        <v>35</v>
      </c>
      <c r="CY22" s="40" t="s">
        <v>36</v>
      </c>
      <c r="CZ22" s="40" t="s">
        <v>37</v>
      </c>
      <c r="DA22" s="41" t="s">
        <v>38</v>
      </c>
      <c r="DB22" s="39" t="s">
        <v>34</v>
      </c>
      <c r="DC22" s="40" t="s">
        <v>35</v>
      </c>
      <c r="DD22" s="40" t="s">
        <v>36</v>
      </c>
      <c r="DE22" s="40" t="s">
        <v>37</v>
      </c>
      <c r="DF22" s="41" t="s">
        <v>38</v>
      </c>
      <c r="DG22" s="39" t="s">
        <v>34</v>
      </c>
      <c r="DH22" s="40" t="s">
        <v>35</v>
      </c>
      <c r="DI22" s="40" t="s">
        <v>36</v>
      </c>
      <c r="DJ22" s="40" t="s">
        <v>37</v>
      </c>
      <c r="DK22" s="41" t="s">
        <v>38</v>
      </c>
      <c r="DL22" s="39" t="s">
        <v>34</v>
      </c>
      <c r="DM22" s="40" t="s">
        <v>35</v>
      </c>
      <c r="DN22" s="40" t="s">
        <v>36</v>
      </c>
      <c r="DO22" s="40" t="s">
        <v>37</v>
      </c>
      <c r="DP22" s="41" t="s">
        <v>38</v>
      </c>
      <c r="DQ22" s="39" t="s">
        <v>34</v>
      </c>
      <c r="DR22" s="40" t="s">
        <v>35</v>
      </c>
      <c r="DS22" s="40" t="s">
        <v>36</v>
      </c>
      <c r="DT22" s="40" t="s">
        <v>37</v>
      </c>
      <c r="DU22" s="41" t="s">
        <v>38</v>
      </c>
      <c r="DV22" s="39" t="s">
        <v>34</v>
      </c>
      <c r="DW22" s="40" t="s">
        <v>35</v>
      </c>
      <c r="DX22" s="40" t="s">
        <v>36</v>
      </c>
      <c r="DY22" s="40" t="s">
        <v>37</v>
      </c>
      <c r="DZ22" s="41" t="s">
        <v>38</v>
      </c>
      <c r="EA22" s="39" t="s">
        <v>34</v>
      </c>
      <c r="EB22" s="40" t="s">
        <v>35</v>
      </c>
      <c r="EC22" s="40" t="s">
        <v>36</v>
      </c>
      <c r="ED22" s="40" t="s">
        <v>37</v>
      </c>
      <c r="EE22" s="41" t="s">
        <v>38</v>
      </c>
      <c r="EF22" s="39" t="s">
        <v>34</v>
      </c>
      <c r="EG22" s="40" t="s">
        <v>35</v>
      </c>
      <c r="EH22" s="40" t="s">
        <v>36</v>
      </c>
      <c r="EI22" s="40" t="s">
        <v>37</v>
      </c>
      <c r="EJ22" s="41" t="s">
        <v>38</v>
      </c>
      <c r="EK22" s="39" t="s">
        <v>34</v>
      </c>
      <c r="EL22" s="40" t="s">
        <v>35</v>
      </c>
      <c r="EM22" s="40" t="s">
        <v>36</v>
      </c>
      <c r="EN22" s="40" t="s">
        <v>37</v>
      </c>
      <c r="EO22" s="41" t="s">
        <v>38</v>
      </c>
      <c r="EP22" s="39" t="s">
        <v>34</v>
      </c>
      <c r="EQ22" s="40" t="s">
        <v>35</v>
      </c>
      <c r="ER22" s="40" t="s">
        <v>36</v>
      </c>
      <c r="ES22" s="40" t="s">
        <v>37</v>
      </c>
      <c r="ET22" s="41" t="s">
        <v>38</v>
      </c>
      <c r="EU22" s="39" t="s">
        <v>34</v>
      </c>
      <c r="EV22" s="40" t="s">
        <v>35</v>
      </c>
      <c r="EW22" s="40" t="s">
        <v>36</v>
      </c>
      <c r="EX22" s="40" t="s">
        <v>37</v>
      </c>
      <c r="EY22" s="41" t="s">
        <v>38</v>
      </c>
      <c r="EZ22" s="39" t="s">
        <v>34</v>
      </c>
      <c r="FA22" s="40" t="s">
        <v>35</v>
      </c>
      <c r="FB22" s="40" t="s">
        <v>36</v>
      </c>
      <c r="FC22" s="40" t="s">
        <v>37</v>
      </c>
      <c r="FD22" s="41" t="s">
        <v>38</v>
      </c>
      <c r="FE22" s="39" t="s">
        <v>34</v>
      </c>
      <c r="FF22" s="40" t="s">
        <v>35</v>
      </c>
      <c r="FG22" s="40" t="s">
        <v>36</v>
      </c>
      <c r="FH22" s="40" t="s">
        <v>37</v>
      </c>
      <c r="FI22" s="41" t="s">
        <v>38</v>
      </c>
      <c r="FJ22" s="39" t="s">
        <v>34</v>
      </c>
      <c r="FK22" s="40" t="s">
        <v>35</v>
      </c>
      <c r="FL22" s="40" t="s">
        <v>36</v>
      </c>
      <c r="FM22" s="40" t="s">
        <v>37</v>
      </c>
      <c r="FN22" s="41" t="s">
        <v>38</v>
      </c>
      <c r="FO22" s="39" t="s">
        <v>34</v>
      </c>
      <c r="FP22" s="40" t="s">
        <v>35</v>
      </c>
      <c r="FQ22" s="40" t="s">
        <v>36</v>
      </c>
      <c r="FR22" s="40" t="s">
        <v>37</v>
      </c>
      <c r="FS22" s="41" t="s">
        <v>38</v>
      </c>
      <c r="FT22" s="39" t="s">
        <v>34</v>
      </c>
      <c r="FU22" s="40" t="s">
        <v>35</v>
      </c>
      <c r="FV22" s="40" t="s">
        <v>36</v>
      </c>
      <c r="FW22" s="40" t="s">
        <v>37</v>
      </c>
      <c r="FX22" s="41" t="s">
        <v>38</v>
      </c>
      <c r="GA22" s="128" t="s">
        <v>135</v>
      </c>
      <c r="GB22" s="122"/>
      <c r="GC22" s="122"/>
      <c r="GD22" s="112">
        <f>GD19+GD20</f>
        <v>0</v>
      </c>
      <c r="GE22" s="122"/>
      <c r="GF22" s="122"/>
      <c r="GG22" s="122"/>
      <c r="GH22" s="112">
        <f>GH19+GH20</f>
        <v>0</v>
      </c>
      <c r="GT22" s="152"/>
      <c r="GU22" s="153" t="s">
        <v>157</v>
      </c>
      <c r="GV22" s="4"/>
      <c r="GW22" s="4"/>
      <c r="GX22" s="4"/>
      <c r="GY22" s="4"/>
      <c r="GZ22" s="4"/>
      <c r="HA22" s="4"/>
      <c r="HB22" s="150"/>
    </row>
    <row r="23" spans="1:210" ht="15" customHeight="1" x14ac:dyDescent="0.2">
      <c r="A23" s="318"/>
      <c r="B23" s="398" t="s">
        <v>92</v>
      </c>
      <c r="C23" s="398"/>
      <c r="D23" s="319"/>
      <c r="E23" s="314" t="s">
        <v>99</v>
      </c>
      <c r="F23" s="164"/>
      <c r="G23" s="166"/>
      <c r="H23" s="166"/>
      <c r="I23" s="166"/>
      <c r="J23" s="165"/>
      <c r="K23" s="164"/>
      <c r="L23" s="166"/>
      <c r="M23" s="166"/>
      <c r="N23" s="161"/>
      <c r="O23" s="165"/>
      <c r="P23" s="164"/>
      <c r="Q23" s="166"/>
      <c r="R23" s="166"/>
      <c r="S23" s="166"/>
      <c r="T23" s="167"/>
      <c r="U23" s="168"/>
      <c r="V23" s="161"/>
      <c r="W23" s="161"/>
      <c r="X23" s="161"/>
      <c r="Y23" s="167"/>
      <c r="Z23" s="168"/>
      <c r="AA23" s="161"/>
      <c r="AB23" s="161"/>
      <c r="AC23" s="161"/>
      <c r="AD23" s="167"/>
      <c r="AE23" s="168"/>
      <c r="AF23" s="161"/>
      <c r="AG23" s="161"/>
      <c r="AH23" s="161"/>
      <c r="AI23" s="167"/>
      <c r="AJ23" s="168"/>
      <c r="AK23" s="161"/>
      <c r="AL23" s="161"/>
      <c r="AM23" s="161"/>
      <c r="AN23" s="165"/>
      <c r="AO23" s="168"/>
      <c r="AP23" s="161"/>
      <c r="AQ23" s="161"/>
      <c r="AR23" s="161"/>
      <c r="AS23" s="165"/>
      <c r="AT23" s="168"/>
      <c r="AU23" s="161"/>
      <c r="AV23" s="161"/>
      <c r="AW23" s="161"/>
      <c r="AX23" s="165"/>
      <c r="AY23" s="168"/>
      <c r="AZ23" s="161"/>
      <c r="BA23" s="161"/>
      <c r="BB23" s="161"/>
      <c r="BC23" s="165"/>
      <c r="BD23" s="168"/>
      <c r="BE23" s="161"/>
      <c r="BF23" s="161"/>
      <c r="BG23" s="161"/>
      <c r="BH23" s="165"/>
      <c r="BI23" s="168"/>
      <c r="BJ23" s="161"/>
      <c r="BK23" s="161"/>
      <c r="BL23" s="161"/>
      <c r="BM23" s="165"/>
      <c r="BN23" s="168"/>
      <c r="BO23" s="161"/>
      <c r="BP23" s="161"/>
      <c r="BQ23" s="161"/>
      <c r="BR23" s="165"/>
      <c r="BS23" s="168"/>
      <c r="BT23" s="161"/>
      <c r="BU23" s="161"/>
      <c r="BV23" s="161"/>
      <c r="BW23" s="165"/>
      <c r="BX23" s="168"/>
      <c r="BY23" s="161"/>
      <c r="BZ23" s="161"/>
      <c r="CA23" s="161"/>
      <c r="CB23" s="165"/>
      <c r="CC23" s="168"/>
      <c r="CD23" s="161"/>
      <c r="CE23" s="161"/>
      <c r="CF23" s="161"/>
      <c r="CG23" s="165"/>
      <c r="CH23" s="168"/>
      <c r="CI23" s="161"/>
      <c r="CJ23" s="161"/>
      <c r="CK23" s="161"/>
      <c r="CL23" s="165"/>
      <c r="CM23" s="168"/>
      <c r="CN23" s="161"/>
      <c r="CO23" s="161"/>
      <c r="CP23" s="161"/>
      <c r="CQ23" s="165"/>
      <c r="CR23" s="168"/>
      <c r="CS23" s="161"/>
      <c r="CT23" s="161"/>
      <c r="CU23" s="161"/>
      <c r="CV23" s="165"/>
      <c r="CW23" s="168"/>
      <c r="CX23" s="161"/>
      <c r="CY23" s="161"/>
      <c r="CZ23" s="161"/>
      <c r="DA23" s="165"/>
      <c r="DB23" s="168"/>
      <c r="DC23" s="161"/>
      <c r="DD23" s="161"/>
      <c r="DE23" s="161"/>
      <c r="DF23" s="165"/>
      <c r="DG23" s="168"/>
      <c r="DH23" s="161"/>
      <c r="DI23" s="161"/>
      <c r="DJ23" s="161"/>
      <c r="DK23" s="165"/>
      <c r="DL23" s="168"/>
      <c r="DM23" s="161"/>
      <c r="DN23" s="161"/>
      <c r="DO23" s="161"/>
      <c r="DP23" s="165"/>
      <c r="DQ23" s="168"/>
      <c r="DR23" s="161"/>
      <c r="DS23" s="161"/>
      <c r="DT23" s="161"/>
      <c r="DU23" s="165"/>
      <c r="DV23" s="168"/>
      <c r="DW23" s="161"/>
      <c r="DX23" s="161"/>
      <c r="DY23" s="161"/>
      <c r="DZ23" s="165"/>
      <c r="EA23" s="168"/>
      <c r="EB23" s="161"/>
      <c r="EC23" s="161"/>
      <c r="ED23" s="161"/>
      <c r="EE23" s="165"/>
      <c r="EF23" s="168"/>
      <c r="EG23" s="161"/>
      <c r="EH23" s="161"/>
      <c r="EI23" s="161"/>
      <c r="EJ23" s="165"/>
      <c r="EK23" s="168"/>
      <c r="EL23" s="161"/>
      <c r="EM23" s="161"/>
      <c r="EN23" s="161"/>
      <c r="EO23" s="165"/>
      <c r="EP23" s="168"/>
      <c r="EQ23" s="161"/>
      <c r="ER23" s="161"/>
      <c r="ES23" s="161"/>
      <c r="ET23" s="165"/>
      <c r="EU23" s="168"/>
      <c r="EV23" s="166"/>
      <c r="EW23" s="161"/>
      <c r="EX23" s="161"/>
      <c r="EY23" s="169"/>
      <c r="EZ23" s="168"/>
      <c r="FA23" s="161"/>
      <c r="FB23" s="161"/>
      <c r="FC23" s="161"/>
      <c r="FD23" s="165"/>
      <c r="FE23" s="168"/>
      <c r="FF23" s="161"/>
      <c r="FG23" s="161"/>
      <c r="FH23" s="161"/>
      <c r="FI23" s="165"/>
      <c r="FJ23" s="168"/>
      <c r="FK23" s="161"/>
      <c r="FL23" s="161"/>
      <c r="FM23" s="161"/>
      <c r="FN23" s="165"/>
      <c r="FO23" s="168"/>
      <c r="FP23" s="161"/>
      <c r="FQ23" s="161"/>
      <c r="FR23" s="161"/>
      <c r="FS23" s="165"/>
      <c r="FT23" s="164"/>
      <c r="FU23" s="166"/>
      <c r="FV23" s="166"/>
      <c r="FW23" s="161"/>
      <c r="FX23" s="165"/>
      <c r="GT23" s="151"/>
      <c r="GU23" s="1"/>
      <c r="GV23" s="217" t="s">
        <v>2</v>
      </c>
      <c r="GW23" s="218" t="s">
        <v>3</v>
      </c>
      <c r="GX23" s="220" t="s">
        <v>122</v>
      </c>
      <c r="GY23" s="217" t="s">
        <v>4</v>
      </c>
      <c r="GZ23" s="219" t="s">
        <v>5</v>
      </c>
      <c r="HA23" s="218" t="s">
        <v>6</v>
      </c>
      <c r="HB23" s="220" t="s">
        <v>123</v>
      </c>
    </row>
    <row r="24" spans="1:210" ht="15" customHeight="1" x14ac:dyDescent="0.2">
      <c r="A24" s="318"/>
      <c r="B24" s="398" t="s">
        <v>90</v>
      </c>
      <c r="C24" s="398"/>
      <c r="D24" s="319"/>
      <c r="E24" s="314" t="s">
        <v>33</v>
      </c>
      <c r="F24" s="168"/>
      <c r="G24" s="161"/>
      <c r="H24" s="161"/>
      <c r="I24" s="161"/>
      <c r="J24" s="167"/>
      <c r="K24" s="168"/>
      <c r="L24" s="161"/>
      <c r="M24" s="161"/>
      <c r="N24" s="161"/>
      <c r="O24" s="165"/>
      <c r="P24" s="168"/>
      <c r="Q24" s="161"/>
      <c r="R24" s="161"/>
      <c r="S24" s="161"/>
      <c r="T24" s="167"/>
      <c r="U24" s="168"/>
      <c r="V24" s="161"/>
      <c r="W24" s="161"/>
      <c r="X24" s="161"/>
      <c r="Y24" s="167"/>
      <c r="Z24" s="168"/>
      <c r="AA24" s="161"/>
      <c r="AB24" s="161"/>
      <c r="AC24" s="161"/>
      <c r="AD24" s="167"/>
      <c r="AE24" s="168"/>
      <c r="AF24" s="161"/>
      <c r="AG24" s="161"/>
      <c r="AH24" s="161"/>
      <c r="AI24" s="167"/>
      <c r="AJ24" s="168"/>
      <c r="AK24" s="161"/>
      <c r="AL24" s="161"/>
      <c r="AM24" s="161"/>
      <c r="AN24" s="167"/>
      <c r="AO24" s="168"/>
      <c r="AP24" s="161"/>
      <c r="AQ24" s="161"/>
      <c r="AR24" s="161"/>
      <c r="AS24" s="167"/>
      <c r="AT24" s="168"/>
      <c r="AU24" s="161"/>
      <c r="AV24" s="161"/>
      <c r="AW24" s="161"/>
      <c r="AX24" s="167"/>
      <c r="AY24" s="168"/>
      <c r="AZ24" s="161"/>
      <c r="BA24" s="161"/>
      <c r="BB24" s="161"/>
      <c r="BC24" s="167"/>
      <c r="BD24" s="168"/>
      <c r="BE24" s="161"/>
      <c r="BF24" s="161"/>
      <c r="BG24" s="161"/>
      <c r="BH24" s="167"/>
      <c r="BI24" s="168"/>
      <c r="BJ24" s="161"/>
      <c r="BK24" s="161"/>
      <c r="BL24" s="161"/>
      <c r="BM24" s="167"/>
      <c r="BN24" s="168"/>
      <c r="BO24" s="161"/>
      <c r="BP24" s="161"/>
      <c r="BQ24" s="161"/>
      <c r="BR24" s="167"/>
      <c r="BS24" s="168"/>
      <c r="BT24" s="161"/>
      <c r="BU24" s="161"/>
      <c r="BV24" s="161"/>
      <c r="BW24" s="167"/>
      <c r="BX24" s="168"/>
      <c r="BY24" s="161"/>
      <c r="BZ24" s="161"/>
      <c r="CA24" s="161"/>
      <c r="CB24" s="167"/>
      <c r="CC24" s="168"/>
      <c r="CD24" s="161"/>
      <c r="CE24" s="161"/>
      <c r="CF24" s="161"/>
      <c r="CG24" s="167"/>
      <c r="CH24" s="168"/>
      <c r="CI24" s="161"/>
      <c r="CJ24" s="161"/>
      <c r="CK24" s="161"/>
      <c r="CL24" s="167"/>
      <c r="CM24" s="168"/>
      <c r="CN24" s="161"/>
      <c r="CO24" s="161"/>
      <c r="CP24" s="161"/>
      <c r="CQ24" s="167"/>
      <c r="CR24" s="168"/>
      <c r="CS24" s="161"/>
      <c r="CT24" s="161"/>
      <c r="CU24" s="161"/>
      <c r="CV24" s="167"/>
      <c r="CW24" s="168"/>
      <c r="CX24" s="161"/>
      <c r="CY24" s="161"/>
      <c r="CZ24" s="161"/>
      <c r="DA24" s="167"/>
      <c r="DB24" s="168"/>
      <c r="DC24" s="161"/>
      <c r="DD24" s="161"/>
      <c r="DE24" s="161"/>
      <c r="DF24" s="167"/>
      <c r="DG24" s="168"/>
      <c r="DH24" s="161"/>
      <c r="DI24" s="161"/>
      <c r="DJ24" s="161"/>
      <c r="DK24" s="167"/>
      <c r="DL24" s="168"/>
      <c r="DM24" s="161"/>
      <c r="DN24" s="161"/>
      <c r="DO24" s="161"/>
      <c r="DP24" s="167"/>
      <c r="DQ24" s="168"/>
      <c r="DR24" s="161"/>
      <c r="DS24" s="161"/>
      <c r="DT24" s="161"/>
      <c r="DU24" s="167"/>
      <c r="DV24" s="168"/>
      <c r="DW24" s="161"/>
      <c r="DX24" s="161"/>
      <c r="DY24" s="161"/>
      <c r="DZ24" s="167"/>
      <c r="EA24" s="168"/>
      <c r="EB24" s="161"/>
      <c r="EC24" s="161"/>
      <c r="ED24" s="161"/>
      <c r="EE24" s="167"/>
      <c r="EF24" s="168"/>
      <c r="EG24" s="161"/>
      <c r="EH24" s="161"/>
      <c r="EI24" s="161"/>
      <c r="EJ24" s="167"/>
      <c r="EK24" s="168"/>
      <c r="EL24" s="161"/>
      <c r="EM24" s="161"/>
      <c r="EN24" s="161"/>
      <c r="EO24" s="167"/>
      <c r="EP24" s="168"/>
      <c r="EQ24" s="161"/>
      <c r="ER24" s="161"/>
      <c r="ES24" s="161"/>
      <c r="ET24" s="167"/>
      <c r="EU24" s="168"/>
      <c r="EV24" s="161"/>
      <c r="EW24" s="161"/>
      <c r="EX24" s="161"/>
      <c r="EY24" s="167"/>
      <c r="EZ24" s="168"/>
      <c r="FA24" s="161"/>
      <c r="FB24" s="161"/>
      <c r="FC24" s="161"/>
      <c r="FD24" s="167"/>
      <c r="FE24" s="168"/>
      <c r="FF24" s="161"/>
      <c r="FG24" s="161"/>
      <c r="FH24" s="161"/>
      <c r="FI24" s="167"/>
      <c r="FJ24" s="168"/>
      <c r="FK24" s="161"/>
      <c r="FL24" s="161"/>
      <c r="FM24" s="161"/>
      <c r="FN24" s="167"/>
      <c r="FO24" s="168"/>
      <c r="FP24" s="161"/>
      <c r="FQ24" s="161"/>
      <c r="FR24" s="161"/>
      <c r="FS24" s="167"/>
      <c r="FT24" s="168"/>
      <c r="FU24" s="161"/>
      <c r="FV24" s="161"/>
      <c r="FW24" s="161"/>
      <c r="FX24" s="167"/>
      <c r="GA24" s="14" t="s">
        <v>251</v>
      </c>
      <c r="GK24" s="132" t="s">
        <v>139</v>
      </c>
      <c r="GL24" s="4"/>
      <c r="GM24" s="4"/>
      <c r="GN24" s="4"/>
      <c r="GO24" s="4"/>
      <c r="GP24" s="4"/>
      <c r="GQ24" s="4"/>
      <c r="GR24" s="150"/>
      <c r="GT24" s="132" t="s">
        <v>226</v>
      </c>
      <c r="GU24" s="153"/>
      <c r="GV24" s="221">
        <f>SUMIFS($F$24:$FX$24,$F$28:$FX$28,"A",$F$27:$FX$27,"j")</f>
        <v>0</v>
      </c>
      <c r="GW24" s="182">
        <f>SUMIFS($F$24:$FX$24,$F$28:$FX$28,"B",$F$27:$FX$27,"j")</f>
        <v>0</v>
      </c>
      <c r="GX24" s="111">
        <f t="shared" ref="GX24:GX25" si="0">GV24+GW24</f>
        <v>0</v>
      </c>
      <c r="GY24" s="179">
        <f>SUMIFS($F$24:$FX$24,$F$28:$FX$28,"C",$F$27:$FX$27,"j")</f>
        <v>0</v>
      </c>
      <c r="GZ24" s="179">
        <f>SUMIFS($F$24:$FX$24,$F$28:$FX$28,"D",$F$27:$FX$27,"j")</f>
        <v>0</v>
      </c>
      <c r="HA24" s="179">
        <f>SUMIFS($F$24:$FX$24,$F$28:$FX$28,"E",$F$27:$FX$27,"j")</f>
        <v>0</v>
      </c>
      <c r="HB24" s="111">
        <f t="shared" ref="HB24:HB25" si="1">GY24+GZ24+HA24</f>
        <v>0</v>
      </c>
    </row>
    <row r="25" spans="1:210" ht="15" customHeight="1" x14ac:dyDescent="0.2">
      <c r="A25" s="318"/>
      <c r="B25" s="398" t="s">
        <v>91</v>
      </c>
      <c r="C25" s="398"/>
      <c r="D25" s="319"/>
      <c r="E25" s="314" t="s">
        <v>33</v>
      </c>
      <c r="F25" s="168"/>
      <c r="G25" s="161"/>
      <c r="H25" s="161"/>
      <c r="I25" s="161"/>
      <c r="J25" s="170"/>
      <c r="K25" s="168"/>
      <c r="L25" s="161"/>
      <c r="M25" s="161"/>
      <c r="N25" s="161"/>
      <c r="O25" s="170"/>
      <c r="P25" s="168"/>
      <c r="Q25" s="161"/>
      <c r="R25" s="161"/>
      <c r="S25" s="161"/>
      <c r="T25" s="170"/>
      <c r="U25" s="168"/>
      <c r="V25" s="161"/>
      <c r="W25" s="161"/>
      <c r="X25" s="161"/>
      <c r="Y25" s="170"/>
      <c r="Z25" s="168"/>
      <c r="AA25" s="161"/>
      <c r="AB25" s="161"/>
      <c r="AC25" s="161"/>
      <c r="AD25" s="170"/>
      <c r="AE25" s="168"/>
      <c r="AF25" s="161"/>
      <c r="AG25" s="161"/>
      <c r="AH25" s="161"/>
      <c r="AI25" s="170"/>
      <c r="AJ25" s="168"/>
      <c r="AK25" s="161"/>
      <c r="AL25" s="161"/>
      <c r="AM25" s="161"/>
      <c r="AN25" s="170"/>
      <c r="AO25" s="168"/>
      <c r="AP25" s="161"/>
      <c r="AQ25" s="161"/>
      <c r="AR25" s="161"/>
      <c r="AS25" s="170"/>
      <c r="AT25" s="168"/>
      <c r="AU25" s="161"/>
      <c r="AV25" s="161"/>
      <c r="AW25" s="161"/>
      <c r="AX25" s="170"/>
      <c r="AY25" s="168"/>
      <c r="AZ25" s="161"/>
      <c r="BA25" s="161"/>
      <c r="BB25" s="161"/>
      <c r="BC25" s="170"/>
      <c r="BD25" s="168"/>
      <c r="BE25" s="161"/>
      <c r="BF25" s="161"/>
      <c r="BG25" s="161"/>
      <c r="BH25" s="170"/>
      <c r="BI25" s="168"/>
      <c r="BJ25" s="161"/>
      <c r="BK25" s="161"/>
      <c r="BL25" s="161"/>
      <c r="BM25" s="170"/>
      <c r="BN25" s="168"/>
      <c r="BO25" s="161"/>
      <c r="BP25" s="161"/>
      <c r="BQ25" s="161"/>
      <c r="BR25" s="170"/>
      <c r="BS25" s="168"/>
      <c r="BT25" s="161"/>
      <c r="BU25" s="161"/>
      <c r="BV25" s="161"/>
      <c r="BW25" s="170"/>
      <c r="BX25" s="168"/>
      <c r="BY25" s="161"/>
      <c r="BZ25" s="161"/>
      <c r="CA25" s="161"/>
      <c r="CB25" s="170"/>
      <c r="CC25" s="168"/>
      <c r="CD25" s="161"/>
      <c r="CE25" s="161"/>
      <c r="CF25" s="161"/>
      <c r="CG25" s="170"/>
      <c r="CH25" s="168"/>
      <c r="CI25" s="161"/>
      <c r="CJ25" s="161"/>
      <c r="CK25" s="161"/>
      <c r="CL25" s="170"/>
      <c r="CM25" s="168"/>
      <c r="CN25" s="161"/>
      <c r="CO25" s="161"/>
      <c r="CP25" s="161"/>
      <c r="CQ25" s="170"/>
      <c r="CR25" s="168"/>
      <c r="CS25" s="161"/>
      <c r="CT25" s="161"/>
      <c r="CU25" s="161"/>
      <c r="CV25" s="170"/>
      <c r="CW25" s="168"/>
      <c r="CX25" s="161"/>
      <c r="CY25" s="161"/>
      <c r="CZ25" s="161"/>
      <c r="DA25" s="170"/>
      <c r="DB25" s="168"/>
      <c r="DC25" s="161"/>
      <c r="DD25" s="161"/>
      <c r="DE25" s="161"/>
      <c r="DF25" s="170"/>
      <c r="DG25" s="168"/>
      <c r="DH25" s="161"/>
      <c r="DI25" s="161"/>
      <c r="DJ25" s="161"/>
      <c r="DK25" s="170"/>
      <c r="DL25" s="168"/>
      <c r="DM25" s="161"/>
      <c r="DN25" s="161"/>
      <c r="DO25" s="161"/>
      <c r="DP25" s="170"/>
      <c r="DQ25" s="168"/>
      <c r="DR25" s="161"/>
      <c r="DS25" s="161"/>
      <c r="DT25" s="161"/>
      <c r="DU25" s="170"/>
      <c r="DV25" s="168"/>
      <c r="DW25" s="161"/>
      <c r="DX25" s="161"/>
      <c r="DY25" s="161"/>
      <c r="DZ25" s="170"/>
      <c r="EA25" s="168"/>
      <c r="EB25" s="161"/>
      <c r="EC25" s="161"/>
      <c r="ED25" s="161"/>
      <c r="EE25" s="170"/>
      <c r="EF25" s="168"/>
      <c r="EG25" s="161"/>
      <c r="EH25" s="161"/>
      <c r="EI25" s="161"/>
      <c r="EJ25" s="170"/>
      <c r="EK25" s="168"/>
      <c r="EL25" s="161"/>
      <c r="EM25" s="161"/>
      <c r="EN25" s="161"/>
      <c r="EO25" s="170"/>
      <c r="EP25" s="168"/>
      <c r="EQ25" s="161"/>
      <c r="ER25" s="161"/>
      <c r="ES25" s="161"/>
      <c r="ET25" s="170"/>
      <c r="EU25" s="168"/>
      <c r="EV25" s="161"/>
      <c r="EW25" s="161"/>
      <c r="EX25" s="161"/>
      <c r="EY25" s="170"/>
      <c r="EZ25" s="168"/>
      <c r="FA25" s="161"/>
      <c r="FB25" s="161"/>
      <c r="FC25" s="161"/>
      <c r="FD25" s="170"/>
      <c r="FE25" s="168"/>
      <c r="FF25" s="161"/>
      <c r="FG25" s="161"/>
      <c r="FH25" s="161"/>
      <c r="FI25" s="170"/>
      <c r="FJ25" s="168"/>
      <c r="FK25" s="161"/>
      <c r="FL25" s="161"/>
      <c r="FM25" s="161"/>
      <c r="FN25" s="170"/>
      <c r="FO25" s="168"/>
      <c r="FP25" s="161"/>
      <c r="FQ25" s="161"/>
      <c r="FR25" s="161"/>
      <c r="FS25" s="170"/>
      <c r="FT25" s="168"/>
      <c r="FU25" s="161"/>
      <c r="FV25" s="161"/>
      <c r="FW25" s="161"/>
      <c r="FX25" s="170"/>
      <c r="GA25" s="132" t="s">
        <v>137</v>
      </c>
      <c r="GB25" s="133" t="s">
        <v>2</v>
      </c>
      <c r="GC25" s="133" t="s">
        <v>3</v>
      </c>
      <c r="GD25" s="108" t="s">
        <v>122</v>
      </c>
      <c r="GE25" s="133" t="s">
        <v>4</v>
      </c>
      <c r="GF25" s="133" t="s">
        <v>5</v>
      </c>
      <c r="GG25" s="133" t="s">
        <v>6</v>
      </c>
      <c r="GH25" s="108" t="s">
        <v>123</v>
      </c>
      <c r="GK25" s="151"/>
      <c r="GL25" s="51" t="s">
        <v>2</v>
      </c>
      <c r="GM25" s="51" t="s">
        <v>3</v>
      </c>
      <c r="GN25" s="108" t="s">
        <v>122</v>
      </c>
      <c r="GO25" s="51" t="s">
        <v>4</v>
      </c>
      <c r="GP25" s="51" t="s">
        <v>5</v>
      </c>
      <c r="GQ25" s="51" t="s">
        <v>6</v>
      </c>
      <c r="GR25" s="108" t="s">
        <v>123</v>
      </c>
      <c r="GT25" s="134" t="s">
        <v>227</v>
      </c>
      <c r="GU25" s="1"/>
      <c r="GV25" s="184">
        <f>SUMIFS($F$25:$FX$25,$F$28:$FX$28,"A",$F$27:$FX$27,"j")</f>
        <v>0</v>
      </c>
      <c r="GW25" s="179">
        <f>SUMIFS($F$25:$FX$25,$F$28:$FX$28,"B",$F$27:$FX$27,"j")</f>
        <v>0</v>
      </c>
      <c r="GX25" s="111">
        <f t="shared" si="0"/>
        <v>0</v>
      </c>
      <c r="GY25" s="179">
        <f>SUMIFS($F$25:$FX$25,$F$28:$FX$28,"C",$F$27:$FX$27,"j")</f>
        <v>0</v>
      </c>
      <c r="GZ25" s="179">
        <f>SUMIFS($F$25:$FX$25,$F$28:$FX$28,"D",$F$27:$FX$27,"j")</f>
        <v>0</v>
      </c>
      <c r="HA25" s="179">
        <f>SUMIFS($F$25:$FX$25,$F$28:$FX$28,"E",$F$27:$FX$27,"j")</f>
        <v>0</v>
      </c>
      <c r="HB25" s="111">
        <f t="shared" si="1"/>
        <v>0</v>
      </c>
    </row>
    <row r="26" spans="1:210" ht="15" customHeight="1" x14ac:dyDescent="0.2">
      <c r="A26" s="318"/>
      <c r="B26" s="398" t="s">
        <v>192</v>
      </c>
      <c r="C26" s="398"/>
      <c r="D26" s="319"/>
      <c r="E26" s="314" t="s">
        <v>132</v>
      </c>
      <c r="F26" s="172" t="str">
        <f>IF(AND(F23=0,F24=0,F25=0),"   ", (IF(F23="x","x",SUM(F24:F25))))</f>
        <v xml:space="preserve">   </v>
      </c>
      <c r="G26" s="13" t="str">
        <f t="shared" ref="G26:J26" si="2">IF(AND(G23=0,G24=0,G25=0),"   ", (IF(G23="x","x",SUM(G24:G25))))</f>
        <v xml:space="preserve">   </v>
      </c>
      <c r="H26" s="13" t="str">
        <f t="shared" si="2"/>
        <v xml:space="preserve">   </v>
      </c>
      <c r="I26" s="13" t="str">
        <f t="shared" si="2"/>
        <v xml:space="preserve">   </v>
      </c>
      <c r="J26" s="173" t="str">
        <f t="shared" si="2"/>
        <v xml:space="preserve">   </v>
      </c>
      <c r="K26" s="174" t="str">
        <f t="shared" ref="K26:BR26" si="3">IF(AND(K23=0,K24=0,K25=0),"   ", (IF(K23="x","x",SUM(K24:K25))))</f>
        <v xml:space="preserve">   </v>
      </c>
      <c r="L26" s="13" t="str">
        <f t="shared" si="3"/>
        <v xml:space="preserve">   </v>
      </c>
      <c r="M26" s="13" t="str">
        <f t="shared" si="3"/>
        <v xml:space="preserve">   </v>
      </c>
      <c r="N26" s="13" t="str">
        <f t="shared" si="3"/>
        <v xml:space="preserve">   </v>
      </c>
      <c r="O26" s="173" t="str">
        <f t="shared" si="3"/>
        <v xml:space="preserve">   </v>
      </c>
      <c r="P26" s="174" t="str">
        <f t="shared" si="3"/>
        <v xml:space="preserve">   </v>
      </c>
      <c r="Q26" s="13" t="str">
        <f t="shared" si="3"/>
        <v xml:space="preserve">   </v>
      </c>
      <c r="R26" s="13" t="str">
        <f t="shared" si="3"/>
        <v xml:space="preserve">   </v>
      </c>
      <c r="S26" s="13" t="str">
        <f t="shared" si="3"/>
        <v xml:space="preserve">   </v>
      </c>
      <c r="T26" s="173" t="str">
        <f t="shared" si="3"/>
        <v xml:space="preserve">   </v>
      </c>
      <c r="U26" s="174" t="str">
        <f t="shared" si="3"/>
        <v xml:space="preserve">   </v>
      </c>
      <c r="V26" s="13" t="str">
        <f t="shared" si="3"/>
        <v xml:space="preserve">   </v>
      </c>
      <c r="W26" s="13" t="str">
        <f t="shared" si="3"/>
        <v xml:space="preserve">   </v>
      </c>
      <c r="X26" s="13" t="str">
        <f t="shared" si="3"/>
        <v xml:space="preserve">   </v>
      </c>
      <c r="Y26" s="175" t="str">
        <f t="shared" si="3"/>
        <v xml:space="preserve">   </v>
      </c>
      <c r="Z26" s="172" t="str">
        <f t="shared" si="3"/>
        <v xml:space="preserve">   </v>
      </c>
      <c r="AA26" s="174" t="str">
        <f t="shared" si="3"/>
        <v xml:space="preserve">   </v>
      </c>
      <c r="AB26" s="13" t="str">
        <f t="shared" si="3"/>
        <v xml:space="preserve">   </v>
      </c>
      <c r="AC26" s="13" t="str">
        <f t="shared" si="3"/>
        <v xml:space="preserve">   </v>
      </c>
      <c r="AD26" s="173" t="str">
        <f t="shared" si="3"/>
        <v xml:space="preserve">   </v>
      </c>
      <c r="AE26" s="13" t="str">
        <f t="shared" si="3"/>
        <v xml:space="preserve">   </v>
      </c>
      <c r="AF26" s="13" t="str">
        <f t="shared" si="3"/>
        <v xml:space="preserve">   </v>
      </c>
      <c r="AG26" s="13" t="str">
        <f t="shared" si="3"/>
        <v xml:space="preserve">   </v>
      </c>
      <c r="AH26" s="13" t="str">
        <f t="shared" si="3"/>
        <v xml:space="preserve">   </v>
      </c>
      <c r="AI26" s="173" t="str">
        <f t="shared" si="3"/>
        <v xml:space="preserve">   </v>
      </c>
      <c r="AJ26" s="174" t="str">
        <f t="shared" si="3"/>
        <v xml:space="preserve">   </v>
      </c>
      <c r="AK26" s="13" t="str">
        <f t="shared" si="3"/>
        <v xml:space="preserve">   </v>
      </c>
      <c r="AL26" s="13" t="str">
        <f t="shared" si="3"/>
        <v xml:space="preserve">   </v>
      </c>
      <c r="AM26" s="13" t="str">
        <f t="shared" si="3"/>
        <v xml:space="preserve">   </v>
      </c>
      <c r="AN26" s="173" t="str">
        <f t="shared" si="3"/>
        <v xml:space="preserve">   </v>
      </c>
      <c r="AO26" s="174" t="str">
        <f t="shared" si="3"/>
        <v xml:space="preserve">   </v>
      </c>
      <c r="AP26" s="13" t="str">
        <f t="shared" si="3"/>
        <v xml:space="preserve">   </v>
      </c>
      <c r="AQ26" s="13" t="str">
        <f t="shared" si="3"/>
        <v xml:space="preserve">   </v>
      </c>
      <c r="AR26" s="13" t="str">
        <f t="shared" si="3"/>
        <v xml:space="preserve">   </v>
      </c>
      <c r="AS26" s="173" t="str">
        <f t="shared" si="3"/>
        <v xml:space="preserve">   </v>
      </c>
      <c r="AT26" s="174" t="str">
        <f t="shared" si="3"/>
        <v xml:space="preserve">   </v>
      </c>
      <c r="AU26" s="13" t="str">
        <f t="shared" si="3"/>
        <v xml:space="preserve">   </v>
      </c>
      <c r="AV26" s="13" t="str">
        <f t="shared" si="3"/>
        <v xml:space="preserve">   </v>
      </c>
      <c r="AW26" s="13" t="str">
        <f t="shared" si="3"/>
        <v xml:space="preserve">   </v>
      </c>
      <c r="AX26" s="173" t="str">
        <f t="shared" si="3"/>
        <v xml:space="preserve">   </v>
      </c>
      <c r="AY26" s="174" t="str">
        <f t="shared" si="3"/>
        <v xml:space="preserve">   </v>
      </c>
      <c r="AZ26" s="13" t="str">
        <f t="shared" si="3"/>
        <v xml:space="preserve">   </v>
      </c>
      <c r="BA26" s="13" t="str">
        <f t="shared" si="3"/>
        <v xml:space="preserve">   </v>
      </c>
      <c r="BB26" s="13" t="str">
        <f t="shared" si="3"/>
        <v xml:space="preserve">   </v>
      </c>
      <c r="BC26" s="173" t="str">
        <f t="shared" si="3"/>
        <v xml:space="preserve">   </v>
      </c>
      <c r="BD26" s="174" t="str">
        <f t="shared" si="3"/>
        <v xml:space="preserve">   </v>
      </c>
      <c r="BE26" s="13" t="str">
        <f t="shared" si="3"/>
        <v xml:space="preserve">   </v>
      </c>
      <c r="BF26" s="13" t="str">
        <f t="shared" si="3"/>
        <v xml:space="preserve">   </v>
      </c>
      <c r="BG26" s="13" t="str">
        <f t="shared" si="3"/>
        <v xml:space="preserve">   </v>
      </c>
      <c r="BH26" s="175" t="str">
        <f t="shared" si="3"/>
        <v xml:space="preserve">   </v>
      </c>
      <c r="BI26" s="172" t="str">
        <f t="shared" si="3"/>
        <v xml:space="preserve">   </v>
      </c>
      <c r="BJ26" s="13" t="str">
        <f t="shared" si="3"/>
        <v xml:space="preserve">   </v>
      </c>
      <c r="BK26" s="13" t="str">
        <f t="shared" si="3"/>
        <v xml:space="preserve">   </v>
      </c>
      <c r="BL26" s="13" t="str">
        <f t="shared" si="3"/>
        <v xml:space="preserve">   </v>
      </c>
      <c r="BM26" s="173" t="str">
        <f t="shared" si="3"/>
        <v xml:space="preserve">   </v>
      </c>
      <c r="BN26" s="174" t="str">
        <f t="shared" si="3"/>
        <v xml:space="preserve">   </v>
      </c>
      <c r="BO26" s="13" t="str">
        <f t="shared" si="3"/>
        <v xml:space="preserve">   </v>
      </c>
      <c r="BP26" s="13" t="str">
        <f t="shared" si="3"/>
        <v xml:space="preserve">   </v>
      </c>
      <c r="BQ26" s="13" t="str">
        <f t="shared" si="3"/>
        <v xml:space="preserve">   </v>
      </c>
      <c r="BR26" s="175" t="str">
        <f t="shared" si="3"/>
        <v xml:space="preserve">   </v>
      </c>
      <c r="BS26" s="172" t="str">
        <f t="shared" ref="BS26:ED26" si="4">IF(AND(BS23=0,BS24=0,BS25=0),"   ", (IF(BS23="x","x",SUM(BS24:BS25))))</f>
        <v xml:space="preserve">   </v>
      </c>
      <c r="BT26" s="13" t="str">
        <f t="shared" si="4"/>
        <v xml:space="preserve">   </v>
      </c>
      <c r="BU26" s="13" t="str">
        <f t="shared" si="4"/>
        <v xml:space="preserve">   </v>
      </c>
      <c r="BV26" s="13" t="str">
        <f t="shared" si="4"/>
        <v xml:space="preserve">   </v>
      </c>
      <c r="BW26" s="173" t="str">
        <f t="shared" si="4"/>
        <v xml:space="preserve">   </v>
      </c>
      <c r="BX26" s="174" t="str">
        <f t="shared" si="4"/>
        <v xml:space="preserve">   </v>
      </c>
      <c r="BY26" s="13" t="str">
        <f t="shared" si="4"/>
        <v xml:space="preserve">   </v>
      </c>
      <c r="BZ26" s="13" t="str">
        <f t="shared" si="4"/>
        <v xml:space="preserve">   </v>
      </c>
      <c r="CA26" s="13" t="str">
        <f t="shared" si="4"/>
        <v xml:space="preserve">   </v>
      </c>
      <c r="CB26" s="175" t="str">
        <f t="shared" si="4"/>
        <v xml:space="preserve">   </v>
      </c>
      <c r="CC26" s="172" t="str">
        <f t="shared" si="4"/>
        <v xml:space="preserve">   </v>
      </c>
      <c r="CD26" s="13" t="str">
        <f t="shared" si="4"/>
        <v xml:space="preserve">   </v>
      </c>
      <c r="CE26" s="13" t="str">
        <f t="shared" si="4"/>
        <v xml:space="preserve">   </v>
      </c>
      <c r="CF26" s="13" t="str">
        <f t="shared" si="4"/>
        <v xml:space="preserve">   </v>
      </c>
      <c r="CG26" s="173" t="str">
        <f t="shared" si="4"/>
        <v xml:space="preserve">   </v>
      </c>
      <c r="CH26" s="174" t="str">
        <f t="shared" si="4"/>
        <v xml:space="preserve">   </v>
      </c>
      <c r="CI26" s="13" t="str">
        <f t="shared" si="4"/>
        <v xml:space="preserve">   </v>
      </c>
      <c r="CJ26" s="13" t="str">
        <f t="shared" si="4"/>
        <v xml:space="preserve">   </v>
      </c>
      <c r="CK26" s="13" t="str">
        <f t="shared" si="4"/>
        <v xml:space="preserve">   </v>
      </c>
      <c r="CL26" s="175" t="str">
        <f t="shared" si="4"/>
        <v xml:space="preserve">   </v>
      </c>
      <c r="CM26" s="172" t="str">
        <f t="shared" si="4"/>
        <v xml:space="preserve">   </v>
      </c>
      <c r="CN26" s="13" t="str">
        <f t="shared" si="4"/>
        <v xml:space="preserve">   </v>
      </c>
      <c r="CO26" s="13" t="str">
        <f t="shared" si="4"/>
        <v xml:space="preserve">   </v>
      </c>
      <c r="CP26" s="13" t="str">
        <f t="shared" si="4"/>
        <v xml:space="preserve">   </v>
      </c>
      <c r="CQ26" s="173" t="str">
        <f t="shared" si="4"/>
        <v xml:space="preserve">   </v>
      </c>
      <c r="CR26" s="174" t="str">
        <f t="shared" si="4"/>
        <v xml:space="preserve">   </v>
      </c>
      <c r="CS26" s="13" t="str">
        <f t="shared" si="4"/>
        <v xml:space="preserve">   </v>
      </c>
      <c r="CT26" s="13" t="str">
        <f t="shared" si="4"/>
        <v xml:space="preserve">   </v>
      </c>
      <c r="CU26" s="13" t="str">
        <f t="shared" si="4"/>
        <v xml:space="preserve">   </v>
      </c>
      <c r="CV26" s="175" t="str">
        <f t="shared" si="4"/>
        <v xml:space="preserve">   </v>
      </c>
      <c r="CW26" s="172" t="str">
        <f t="shared" si="4"/>
        <v xml:space="preserve">   </v>
      </c>
      <c r="CX26" s="13" t="str">
        <f t="shared" si="4"/>
        <v xml:space="preserve">   </v>
      </c>
      <c r="CY26" s="13" t="str">
        <f t="shared" si="4"/>
        <v xml:space="preserve">   </v>
      </c>
      <c r="CZ26" s="13" t="str">
        <f t="shared" si="4"/>
        <v xml:space="preserve">   </v>
      </c>
      <c r="DA26" s="173" t="str">
        <f t="shared" si="4"/>
        <v xml:space="preserve">   </v>
      </c>
      <c r="DB26" s="174" t="str">
        <f t="shared" si="4"/>
        <v xml:space="preserve">   </v>
      </c>
      <c r="DC26" s="13" t="str">
        <f t="shared" si="4"/>
        <v xml:space="preserve">   </v>
      </c>
      <c r="DD26" s="13" t="str">
        <f t="shared" si="4"/>
        <v xml:space="preserve">   </v>
      </c>
      <c r="DE26" s="13" t="str">
        <f t="shared" si="4"/>
        <v xml:space="preserve">   </v>
      </c>
      <c r="DF26" s="175" t="str">
        <f t="shared" si="4"/>
        <v xml:space="preserve">   </v>
      </c>
      <c r="DG26" s="172" t="str">
        <f t="shared" si="4"/>
        <v xml:space="preserve">   </v>
      </c>
      <c r="DH26" s="13" t="str">
        <f t="shared" si="4"/>
        <v xml:space="preserve">   </v>
      </c>
      <c r="DI26" s="13" t="str">
        <f t="shared" si="4"/>
        <v xml:space="preserve">   </v>
      </c>
      <c r="DJ26" s="13" t="str">
        <f t="shared" si="4"/>
        <v xml:space="preserve">   </v>
      </c>
      <c r="DK26" s="173" t="str">
        <f t="shared" si="4"/>
        <v xml:space="preserve">   </v>
      </c>
      <c r="DL26" s="174" t="str">
        <f t="shared" si="4"/>
        <v xml:space="preserve">   </v>
      </c>
      <c r="DM26" s="13" t="str">
        <f t="shared" si="4"/>
        <v xml:space="preserve">   </v>
      </c>
      <c r="DN26" s="13" t="str">
        <f t="shared" si="4"/>
        <v xml:space="preserve">   </v>
      </c>
      <c r="DO26" s="13" t="str">
        <f t="shared" si="4"/>
        <v xml:space="preserve">   </v>
      </c>
      <c r="DP26" s="175" t="str">
        <f t="shared" si="4"/>
        <v xml:space="preserve">   </v>
      </c>
      <c r="DQ26" s="172" t="str">
        <f t="shared" si="4"/>
        <v xml:space="preserve">   </v>
      </c>
      <c r="DR26" s="13" t="str">
        <f t="shared" si="4"/>
        <v xml:space="preserve">   </v>
      </c>
      <c r="DS26" s="13" t="str">
        <f t="shared" si="4"/>
        <v xml:space="preserve">   </v>
      </c>
      <c r="DT26" s="13" t="str">
        <f t="shared" si="4"/>
        <v xml:space="preserve">   </v>
      </c>
      <c r="DU26" s="173" t="str">
        <f t="shared" si="4"/>
        <v xml:space="preserve">   </v>
      </c>
      <c r="DV26" s="174" t="str">
        <f t="shared" si="4"/>
        <v xml:space="preserve">   </v>
      </c>
      <c r="DW26" s="13" t="str">
        <f t="shared" si="4"/>
        <v xml:space="preserve">   </v>
      </c>
      <c r="DX26" s="13" t="str">
        <f t="shared" si="4"/>
        <v xml:space="preserve">   </v>
      </c>
      <c r="DY26" s="13" t="str">
        <f t="shared" si="4"/>
        <v xml:space="preserve">   </v>
      </c>
      <c r="DZ26" s="175" t="str">
        <f t="shared" si="4"/>
        <v xml:space="preserve">   </v>
      </c>
      <c r="EA26" s="172" t="str">
        <f t="shared" si="4"/>
        <v xml:space="preserve">   </v>
      </c>
      <c r="EB26" s="13" t="str">
        <f t="shared" si="4"/>
        <v xml:space="preserve">   </v>
      </c>
      <c r="EC26" s="13" t="str">
        <f t="shared" si="4"/>
        <v xml:space="preserve">   </v>
      </c>
      <c r="ED26" s="13" t="str">
        <f t="shared" si="4"/>
        <v xml:space="preserve">   </v>
      </c>
      <c r="EE26" s="173" t="str">
        <f t="shared" ref="EE26:FX26" si="5">IF(AND(EE23=0,EE24=0,EE25=0),"   ", (IF(EE23="x","x",SUM(EE24:EE25))))</f>
        <v xml:space="preserve">   </v>
      </c>
      <c r="EF26" s="174" t="str">
        <f t="shared" si="5"/>
        <v xml:space="preserve">   </v>
      </c>
      <c r="EG26" s="13" t="str">
        <f t="shared" si="5"/>
        <v xml:space="preserve">   </v>
      </c>
      <c r="EH26" s="13" t="str">
        <f t="shared" si="5"/>
        <v xml:space="preserve">   </v>
      </c>
      <c r="EI26" s="13" t="str">
        <f t="shared" si="5"/>
        <v xml:space="preserve">   </v>
      </c>
      <c r="EJ26" s="175" t="str">
        <f t="shared" si="5"/>
        <v xml:space="preserve">   </v>
      </c>
      <c r="EK26" s="172" t="str">
        <f t="shared" si="5"/>
        <v xml:space="preserve">   </v>
      </c>
      <c r="EL26" s="13" t="str">
        <f t="shared" si="5"/>
        <v xml:space="preserve">   </v>
      </c>
      <c r="EM26" s="13" t="str">
        <f t="shared" si="5"/>
        <v xml:space="preserve">   </v>
      </c>
      <c r="EN26" s="13" t="str">
        <f t="shared" si="5"/>
        <v xml:space="preserve">   </v>
      </c>
      <c r="EO26" s="173" t="str">
        <f t="shared" si="5"/>
        <v xml:space="preserve">   </v>
      </c>
      <c r="EP26" s="174" t="str">
        <f t="shared" si="5"/>
        <v xml:space="preserve">   </v>
      </c>
      <c r="EQ26" s="13" t="str">
        <f t="shared" si="5"/>
        <v xml:space="preserve">   </v>
      </c>
      <c r="ER26" s="13" t="str">
        <f t="shared" si="5"/>
        <v xml:space="preserve">   </v>
      </c>
      <c r="ES26" s="13" t="str">
        <f t="shared" si="5"/>
        <v xml:space="preserve">   </v>
      </c>
      <c r="ET26" s="175" t="str">
        <f t="shared" si="5"/>
        <v xml:space="preserve">   </v>
      </c>
      <c r="EU26" s="172" t="str">
        <f t="shared" si="5"/>
        <v xml:space="preserve">   </v>
      </c>
      <c r="EV26" s="13" t="str">
        <f t="shared" si="5"/>
        <v xml:space="preserve">   </v>
      </c>
      <c r="EW26" s="13" t="str">
        <f t="shared" si="5"/>
        <v xml:space="preserve">   </v>
      </c>
      <c r="EX26" s="13" t="str">
        <f t="shared" si="5"/>
        <v xml:space="preserve">   </v>
      </c>
      <c r="EY26" s="173" t="str">
        <f t="shared" si="5"/>
        <v xml:space="preserve">   </v>
      </c>
      <c r="EZ26" s="174" t="str">
        <f t="shared" si="5"/>
        <v xml:space="preserve">   </v>
      </c>
      <c r="FA26" s="13" t="str">
        <f t="shared" si="5"/>
        <v xml:space="preserve">   </v>
      </c>
      <c r="FB26" s="13" t="str">
        <f t="shared" si="5"/>
        <v xml:space="preserve">   </v>
      </c>
      <c r="FC26" s="13" t="str">
        <f t="shared" si="5"/>
        <v xml:space="preserve">   </v>
      </c>
      <c r="FD26" s="175" t="str">
        <f t="shared" si="5"/>
        <v xml:space="preserve">   </v>
      </c>
      <c r="FE26" s="172" t="str">
        <f t="shared" si="5"/>
        <v xml:space="preserve">   </v>
      </c>
      <c r="FF26" s="13" t="str">
        <f t="shared" si="5"/>
        <v xml:space="preserve">   </v>
      </c>
      <c r="FG26" s="13" t="str">
        <f t="shared" si="5"/>
        <v xml:space="preserve">   </v>
      </c>
      <c r="FH26" s="13" t="str">
        <f t="shared" si="5"/>
        <v xml:space="preserve">   </v>
      </c>
      <c r="FI26" s="173" t="str">
        <f t="shared" si="5"/>
        <v xml:space="preserve">   </v>
      </c>
      <c r="FJ26" s="174" t="str">
        <f t="shared" si="5"/>
        <v xml:space="preserve">   </v>
      </c>
      <c r="FK26" s="13" t="str">
        <f t="shared" si="5"/>
        <v xml:space="preserve">   </v>
      </c>
      <c r="FL26" s="13" t="str">
        <f t="shared" si="5"/>
        <v xml:space="preserve">   </v>
      </c>
      <c r="FM26" s="13" t="str">
        <f t="shared" si="5"/>
        <v xml:space="preserve">   </v>
      </c>
      <c r="FN26" s="175" t="str">
        <f t="shared" si="5"/>
        <v xml:space="preserve">   </v>
      </c>
      <c r="FO26" s="172" t="str">
        <f t="shared" si="5"/>
        <v xml:space="preserve">   </v>
      </c>
      <c r="FP26" s="13" t="str">
        <f t="shared" si="5"/>
        <v xml:space="preserve">   </v>
      </c>
      <c r="FQ26" s="13" t="str">
        <f t="shared" si="5"/>
        <v xml:space="preserve">   </v>
      </c>
      <c r="FR26" s="13" t="str">
        <f t="shared" si="5"/>
        <v xml:space="preserve">   </v>
      </c>
      <c r="FS26" s="173" t="str">
        <f t="shared" si="5"/>
        <v xml:space="preserve">   </v>
      </c>
      <c r="FT26" s="174" t="str">
        <f t="shared" si="5"/>
        <v xml:space="preserve">   </v>
      </c>
      <c r="FU26" s="13" t="str">
        <f t="shared" si="5"/>
        <v xml:space="preserve">   </v>
      </c>
      <c r="FV26" s="13" t="str">
        <f t="shared" si="5"/>
        <v xml:space="preserve">   </v>
      </c>
      <c r="FW26" s="13" t="str">
        <f t="shared" si="5"/>
        <v xml:space="preserve">   </v>
      </c>
      <c r="FX26" s="173" t="str">
        <f t="shared" si="5"/>
        <v xml:space="preserve">   </v>
      </c>
      <c r="GA26" s="134" t="s">
        <v>120</v>
      </c>
      <c r="GB26" s="51">
        <f>COUNTIFS($F$26:$FX$26,"x",$F$28:$FX$28,"A")</f>
        <v>0</v>
      </c>
      <c r="GC26" s="51">
        <f>COUNTIFS($F$26:$FX$26,"x",$F$28:$FX$28,"B")</f>
        <v>0</v>
      </c>
      <c r="GD26" s="109">
        <f>GB26+GC26</f>
        <v>0</v>
      </c>
      <c r="GE26" s="51">
        <f>COUNTIFS($F$26:$FX$26,"x",$F$28:$FX$28,"C")</f>
        <v>0</v>
      </c>
      <c r="GF26" s="51">
        <f>COUNTIFS($F$26:$FX$26,"x",$F$28:$FX$28,"D")</f>
        <v>0</v>
      </c>
      <c r="GG26" s="51">
        <f>COUNTIFS($F$26:$FX$26,"x",$F$28:$FX$28,"E")</f>
        <v>0</v>
      </c>
      <c r="GH26" s="111">
        <f>GE26+GF26+GG26</f>
        <v>0</v>
      </c>
      <c r="GI26" s="14" t="s">
        <v>138</v>
      </c>
      <c r="GK26" s="134" t="s">
        <v>141</v>
      </c>
      <c r="GL26" s="1">
        <f>SUMIF($F$28:$FX$28,"A",($F$24:$FX$24))</f>
        <v>0</v>
      </c>
      <c r="GM26" s="1">
        <f>SUMIF($F$28:$FX$28,"B",($F$24:$FX$24))</f>
        <v>0</v>
      </c>
      <c r="GN26" s="117">
        <f>GL26+GM26</f>
        <v>0</v>
      </c>
      <c r="GO26" s="1">
        <f>SUMIF($F$28:$FX$28,"C",($F$24:$FX$24))</f>
        <v>0</v>
      </c>
      <c r="GP26" s="1">
        <f>SUMIF($F$28:$FX$28,"D",($F$24:$FX$24))</f>
        <v>0</v>
      </c>
      <c r="GQ26" s="1">
        <f>SUMIF($F$28:$FX$28,"E",($F$24:$FX$24))</f>
        <v>0</v>
      </c>
      <c r="GR26" s="117">
        <f>GO26+GP26+GQ26</f>
        <v>0</v>
      </c>
      <c r="GT26" s="134" t="s">
        <v>154</v>
      </c>
      <c r="GU26" s="1"/>
      <c r="GV26" s="184">
        <f>SUMIFS($F$26:$FX$26,$F$28:$FX$28,"A",$F$27:$FX$27,"j")</f>
        <v>0</v>
      </c>
      <c r="GW26" s="179">
        <f>SUMIFS($F$26:$FX$26,$F$28:$FX$28,"B",$F$27:$FX$27,"j")</f>
        <v>0</v>
      </c>
      <c r="GX26" s="111">
        <f>GV26+GW26</f>
        <v>0</v>
      </c>
      <c r="GY26" s="179">
        <f>SUMIFS($F$26:$FX$26,$F$28:$FX$28,"C",$F$27:$FX$27,"j")</f>
        <v>0</v>
      </c>
      <c r="GZ26" s="179">
        <f>SUMIFS($F$26:$FX$26,$F$28:$FX$28,"D",$F$27:$FX$27,"j")</f>
        <v>0</v>
      </c>
      <c r="HA26" s="179">
        <f>SUMIFS($F$26:$FX$26,$F$28:$FX$28,"E",$F$27:$FX$27,"j")</f>
        <v>0</v>
      </c>
      <c r="HB26" s="111">
        <f>GY26+GZ26+HA26</f>
        <v>0</v>
      </c>
    </row>
    <row r="27" spans="1:210" ht="15" customHeight="1" x14ac:dyDescent="0.2">
      <c r="A27" s="318"/>
      <c r="B27" s="398" t="s">
        <v>131</v>
      </c>
      <c r="C27" s="398"/>
      <c r="D27" s="319"/>
      <c r="E27" s="314" t="s">
        <v>153</v>
      </c>
      <c r="F27" s="171"/>
      <c r="G27" s="161"/>
      <c r="H27" s="166"/>
      <c r="I27" s="161"/>
      <c r="J27" s="148"/>
      <c r="K27" s="171"/>
      <c r="L27" s="166"/>
      <c r="M27" s="166"/>
      <c r="N27" s="161"/>
      <c r="O27" s="148"/>
      <c r="P27" s="147"/>
      <c r="Q27" s="161"/>
      <c r="R27" s="161"/>
      <c r="S27" s="161"/>
      <c r="T27" s="148"/>
      <c r="U27" s="171"/>
      <c r="V27" s="166"/>
      <c r="W27" s="166"/>
      <c r="X27" s="166"/>
      <c r="Y27" s="302"/>
      <c r="Z27" s="171"/>
      <c r="AA27" s="166"/>
      <c r="AB27" s="166"/>
      <c r="AC27" s="161"/>
      <c r="AD27" s="148"/>
      <c r="AE27" s="147"/>
      <c r="AF27" s="161"/>
      <c r="AG27" s="161"/>
      <c r="AH27" s="161"/>
      <c r="AI27" s="148"/>
      <c r="AJ27" s="147"/>
      <c r="AK27" s="161"/>
      <c r="AL27" s="161"/>
      <c r="AM27" s="161"/>
      <c r="AN27" s="148"/>
      <c r="AO27" s="147"/>
      <c r="AP27" s="161"/>
      <c r="AQ27" s="161"/>
      <c r="AR27" s="161"/>
      <c r="AS27" s="148"/>
      <c r="AT27" s="147"/>
      <c r="AU27" s="161"/>
      <c r="AV27" s="161"/>
      <c r="AW27" s="161"/>
      <c r="AX27" s="148"/>
      <c r="AY27" s="147"/>
      <c r="AZ27" s="161"/>
      <c r="BA27" s="161"/>
      <c r="BB27" s="161"/>
      <c r="BC27" s="148"/>
      <c r="BD27" s="147"/>
      <c r="BE27" s="161"/>
      <c r="BF27" s="161"/>
      <c r="BG27" s="161"/>
      <c r="BH27" s="148"/>
      <c r="BI27" s="147"/>
      <c r="BJ27" s="161"/>
      <c r="BK27" s="161"/>
      <c r="BL27" s="161"/>
      <c r="BM27" s="148"/>
      <c r="BN27" s="147"/>
      <c r="BO27" s="161"/>
      <c r="BP27" s="161"/>
      <c r="BQ27" s="161"/>
      <c r="BR27" s="148"/>
      <c r="BS27" s="147"/>
      <c r="BT27" s="161"/>
      <c r="BU27" s="161"/>
      <c r="BV27" s="161"/>
      <c r="BW27" s="148"/>
      <c r="BX27" s="147"/>
      <c r="BY27" s="161"/>
      <c r="BZ27" s="161"/>
      <c r="CA27" s="161"/>
      <c r="CB27" s="148"/>
      <c r="CC27" s="147"/>
      <c r="CD27" s="161"/>
      <c r="CE27" s="161"/>
      <c r="CF27" s="161"/>
      <c r="CG27" s="148"/>
      <c r="CH27" s="147"/>
      <c r="CI27" s="161"/>
      <c r="CJ27" s="161"/>
      <c r="CK27" s="161"/>
      <c r="CL27" s="148"/>
      <c r="CM27" s="147"/>
      <c r="CN27" s="161"/>
      <c r="CO27" s="161"/>
      <c r="CP27" s="161"/>
      <c r="CQ27" s="148"/>
      <c r="CR27" s="147"/>
      <c r="CS27" s="161"/>
      <c r="CT27" s="161"/>
      <c r="CU27" s="161"/>
      <c r="CV27" s="148"/>
      <c r="CW27" s="147"/>
      <c r="CX27" s="161"/>
      <c r="CY27" s="161"/>
      <c r="CZ27" s="161"/>
      <c r="DA27" s="148"/>
      <c r="DB27" s="147"/>
      <c r="DC27" s="161"/>
      <c r="DD27" s="161"/>
      <c r="DE27" s="161"/>
      <c r="DF27" s="148"/>
      <c r="DG27" s="147"/>
      <c r="DH27" s="161"/>
      <c r="DI27" s="161"/>
      <c r="DJ27" s="161"/>
      <c r="DK27" s="148"/>
      <c r="DL27" s="147"/>
      <c r="DM27" s="161"/>
      <c r="DN27" s="161"/>
      <c r="DO27" s="161"/>
      <c r="DP27" s="148"/>
      <c r="DQ27" s="147"/>
      <c r="DR27" s="161"/>
      <c r="DS27" s="161"/>
      <c r="DT27" s="161"/>
      <c r="DU27" s="148"/>
      <c r="DV27" s="147"/>
      <c r="DW27" s="161"/>
      <c r="DX27" s="161"/>
      <c r="DY27" s="161"/>
      <c r="DZ27" s="148"/>
      <c r="EA27" s="147"/>
      <c r="EB27" s="161"/>
      <c r="EC27" s="161"/>
      <c r="ED27" s="161"/>
      <c r="EE27" s="148"/>
      <c r="EF27" s="147"/>
      <c r="EG27" s="161"/>
      <c r="EH27" s="161"/>
      <c r="EI27" s="161"/>
      <c r="EJ27" s="148"/>
      <c r="EK27" s="171"/>
      <c r="EL27" s="161"/>
      <c r="EM27" s="161"/>
      <c r="EN27" s="161"/>
      <c r="EO27" s="148"/>
      <c r="EP27" s="147"/>
      <c r="EQ27" s="161"/>
      <c r="ER27" s="161"/>
      <c r="ES27" s="161"/>
      <c r="ET27" s="148"/>
      <c r="EU27" s="147"/>
      <c r="EV27" s="161"/>
      <c r="EW27" s="161"/>
      <c r="EX27" s="161"/>
      <c r="EY27" s="148"/>
      <c r="EZ27" s="147"/>
      <c r="FA27" s="161"/>
      <c r="FB27" s="161"/>
      <c r="FC27" s="161"/>
      <c r="FD27" s="148"/>
      <c r="FE27" s="147"/>
      <c r="FF27" s="161"/>
      <c r="FG27" s="161"/>
      <c r="FH27" s="161"/>
      <c r="FI27" s="148"/>
      <c r="FJ27" s="147"/>
      <c r="FK27" s="161"/>
      <c r="FL27" s="161"/>
      <c r="FM27" s="161"/>
      <c r="FN27" s="148"/>
      <c r="FO27" s="147"/>
      <c r="FP27" s="161"/>
      <c r="FQ27" s="161"/>
      <c r="FR27" s="161"/>
      <c r="FS27" s="148"/>
      <c r="FT27" s="147"/>
      <c r="FU27" s="161"/>
      <c r="FV27" s="161"/>
      <c r="FW27" s="161"/>
      <c r="FX27" s="149"/>
      <c r="GA27" s="134" t="s">
        <v>121</v>
      </c>
      <c r="GB27" s="51">
        <f>COUNTIFS($F$26:$FX$26,"&gt;0",$F$28:$FX$28,"A")</f>
        <v>0</v>
      </c>
      <c r="GC27" s="51">
        <f>COUNTIFS($F$26:$FX$26,"&gt;0",$F$28:$FX$28,"B")</f>
        <v>0</v>
      </c>
      <c r="GD27" s="110">
        <f>GB27+GC27</f>
        <v>0</v>
      </c>
      <c r="GE27" s="51">
        <f>COUNTIFS($F$26:$FX$26,"&gt;0",$F$28:$FX$28,"C")</f>
        <v>0</v>
      </c>
      <c r="GF27" s="51">
        <f>COUNTIFS($F$26:$FX$26,"&gt;0",$F$28:$FX$28,"D")</f>
        <v>0</v>
      </c>
      <c r="GG27" s="51">
        <f>COUNTIFS($F$26:$FX$26,"&gt;0",$F$28:$FX$28,"E")</f>
        <v>0</v>
      </c>
      <c r="GH27" s="112">
        <f>GE27+GF27+GG27</f>
        <v>0</v>
      </c>
      <c r="GK27" s="134" t="s">
        <v>140</v>
      </c>
      <c r="GL27" s="1">
        <f>SUMIF($F$28:$FX$28,"A",($F$25:$FX$25))</f>
        <v>0</v>
      </c>
      <c r="GM27" s="1">
        <f>SUMIF($F$28:$FX$28,"B",($F$25:$FX$25))</f>
        <v>0</v>
      </c>
      <c r="GN27" s="127">
        <f>GL27+GM27</f>
        <v>0</v>
      </c>
      <c r="GO27" s="1">
        <f>SUMIF($F$28:$FX$28,"C",($F$25:$FX$25))</f>
        <v>0</v>
      </c>
      <c r="GP27" s="1">
        <f>SUMIF($F$28:$FX$28,"D",($F$25:$FX$25))</f>
        <v>0</v>
      </c>
      <c r="GQ27" s="1">
        <f>SUMIF($F$28:$FX$28,"E",($F$25:$FX$25))</f>
        <v>0</v>
      </c>
      <c r="GR27" s="127">
        <f>GO27+GP27+GQ27</f>
        <v>0</v>
      </c>
      <c r="GT27" s="134" t="s">
        <v>228</v>
      </c>
      <c r="GU27" s="1"/>
      <c r="GV27" s="184">
        <f>COUNTIFS($F$28:$FX$28,"A",$F$27:$FX$27,"j",$F$25:$FX$25,"&gt;0")</f>
        <v>0</v>
      </c>
      <c r="GW27" s="179">
        <f>COUNTIFS($F$28:$FX$28,"B",$F$27:$FX$27,"j",$F$25:$FX$25,"&gt;0")</f>
        <v>0</v>
      </c>
      <c r="GX27" s="111">
        <f>GV27+GW27</f>
        <v>0</v>
      </c>
      <c r="GY27" s="179">
        <f>COUNTIFS($F$28:$FX$28,"C",$F$27:$FX$27,"j",$F$25:$FX$25,"&gt;0")</f>
        <v>0</v>
      </c>
      <c r="GZ27" s="179">
        <f>COUNTIFS($F$28:$FX$28,"D",$F$27:$FX$27,"j",$F$25:$FX$25,"&gt;0")</f>
        <v>0</v>
      </c>
      <c r="HA27" s="179">
        <f>COUNTIFS($F$28:$FX$28,"E",$F$27:$FX$27,"j",$F$25:$FX$25,"&gt;0")</f>
        <v>0</v>
      </c>
      <c r="HB27" s="111">
        <f>GY27+GZ27+HA27</f>
        <v>0</v>
      </c>
    </row>
    <row r="28" spans="1:210" ht="0.75" customHeight="1" x14ac:dyDescent="0.2">
      <c r="A28" s="318"/>
      <c r="B28" s="398" t="s">
        <v>130</v>
      </c>
      <c r="C28" s="398"/>
      <c r="D28" s="319"/>
      <c r="E28" s="314"/>
      <c r="F28" s="106">
        <f>$F$12</f>
        <v>0</v>
      </c>
      <c r="G28" s="106">
        <f t="shared" ref="G28:J28" si="6">$F$12</f>
        <v>0</v>
      </c>
      <c r="H28" s="106">
        <f t="shared" si="6"/>
        <v>0</v>
      </c>
      <c r="I28" s="106">
        <f t="shared" si="6"/>
        <v>0</v>
      </c>
      <c r="J28" s="298">
        <f t="shared" si="6"/>
        <v>0</v>
      </c>
      <c r="K28" s="101">
        <f>$K$12</f>
        <v>0</v>
      </c>
      <c r="L28" s="101">
        <f t="shared" ref="L28:O28" si="7">$K$12</f>
        <v>0</v>
      </c>
      <c r="M28" s="101">
        <f t="shared" si="7"/>
        <v>0</v>
      </c>
      <c r="N28" s="101">
        <f t="shared" si="7"/>
        <v>0</v>
      </c>
      <c r="O28" s="101">
        <f t="shared" si="7"/>
        <v>0</v>
      </c>
      <c r="P28" s="101">
        <f>$P$12</f>
        <v>0</v>
      </c>
      <c r="Q28" s="101">
        <f t="shared" ref="Q28:T28" si="8">$P$12</f>
        <v>0</v>
      </c>
      <c r="R28" s="101">
        <f t="shared" si="8"/>
        <v>0</v>
      </c>
      <c r="S28" s="101">
        <f t="shared" si="8"/>
        <v>0</v>
      </c>
      <c r="T28" s="101">
        <f t="shared" si="8"/>
        <v>0</v>
      </c>
      <c r="U28" s="101">
        <f>$U$12</f>
        <v>0</v>
      </c>
      <c r="V28" s="106">
        <f>$U$12</f>
        <v>0</v>
      </c>
      <c r="W28" s="299">
        <f t="shared" ref="W28:Y28" si="9">$U$12</f>
        <v>0</v>
      </c>
      <c r="X28" s="299">
        <f t="shared" si="9"/>
        <v>0</v>
      </c>
      <c r="Y28" s="299">
        <f t="shared" si="9"/>
        <v>0</v>
      </c>
      <c r="Z28" s="299">
        <f>$Z$12</f>
        <v>0</v>
      </c>
      <c r="AA28" s="299">
        <f t="shared" ref="AA28:AD28" si="10">$Z$12</f>
        <v>0</v>
      </c>
      <c r="AB28" s="299">
        <f t="shared" si="10"/>
        <v>0</v>
      </c>
      <c r="AC28" s="299">
        <f t="shared" si="10"/>
        <v>0</v>
      </c>
      <c r="AD28" s="299">
        <f t="shared" si="10"/>
        <v>0</v>
      </c>
      <c r="AE28" s="299">
        <f>$AE$12</f>
        <v>0</v>
      </c>
      <c r="AF28" s="299">
        <f t="shared" ref="AF28:AI28" si="11">$AE$12</f>
        <v>0</v>
      </c>
      <c r="AG28" s="299">
        <f t="shared" si="11"/>
        <v>0</v>
      </c>
      <c r="AH28" s="299">
        <f t="shared" si="11"/>
        <v>0</v>
      </c>
      <c r="AI28" s="299">
        <f t="shared" si="11"/>
        <v>0</v>
      </c>
      <c r="AJ28" s="299">
        <f>$AJ$12</f>
        <v>0</v>
      </c>
      <c r="AK28" s="299">
        <f t="shared" ref="AK28:AN28" si="12">$AJ$12</f>
        <v>0</v>
      </c>
      <c r="AL28" s="299">
        <f t="shared" si="12"/>
        <v>0</v>
      </c>
      <c r="AM28" s="299">
        <f t="shared" si="12"/>
        <v>0</v>
      </c>
      <c r="AN28" s="299">
        <f t="shared" si="12"/>
        <v>0</v>
      </c>
      <c r="AO28" s="299">
        <f>$AO$12</f>
        <v>0</v>
      </c>
      <c r="AP28" s="299">
        <f t="shared" ref="AP28:AS28" si="13">$AO$12</f>
        <v>0</v>
      </c>
      <c r="AQ28" s="299">
        <f t="shared" si="13"/>
        <v>0</v>
      </c>
      <c r="AR28" s="299">
        <f t="shared" si="13"/>
        <v>0</v>
      </c>
      <c r="AS28" s="299">
        <f t="shared" si="13"/>
        <v>0</v>
      </c>
      <c r="AT28" s="299">
        <f>$AT$12</f>
        <v>0</v>
      </c>
      <c r="AU28" s="299">
        <f t="shared" ref="AU28:AX28" si="14">$AT$12</f>
        <v>0</v>
      </c>
      <c r="AV28" s="299">
        <f t="shared" si="14"/>
        <v>0</v>
      </c>
      <c r="AW28" s="299">
        <f t="shared" si="14"/>
        <v>0</v>
      </c>
      <c r="AX28" s="299">
        <f t="shared" si="14"/>
        <v>0</v>
      </c>
      <c r="AY28" s="299">
        <f>$AY$12</f>
        <v>0</v>
      </c>
      <c r="AZ28" s="299">
        <f t="shared" ref="AZ28:BC28" si="15">$AY$12</f>
        <v>0</v>
      </c>
      <c r="BA28" s="299">
        <f t="shared" si="15"/>
        <v>0</v>
      </c>
      <c r="BB28" s="299">
        <f t="shared" si="15"/>
        <v>0</v>
      </c>
      <c r="BC28" s="299">
        <f t="shared" si="15"/>
        <v>0</v>
      </c>
      <c r="BD28" s="299">
        <f>$BD$12</f>
        <v>0</v>
      </c>
      <c r="BE28" s="299">
        <f t="shared" ref="BE28:BH28" si="16">$BD$12</f>
        <v>0</v>
      </c>
      <c r="BF28" s="299">
        <f t="shared" si="16"/>
        <v>0</v>
      </c>
      <c r="BG28" s="299">
        <f t="shared" si="16"/>
        <v>0</v>
      </c>
      <c r="BH28" s="299">
        <f t="shared" si="16"/>
        <v>0</v>
      </c>
      <c r="BI28" s="299">
        <f>$BI$12</f>
        <v>0</v>
      </c>
      <c r="BJ28" s="299">
        <f t="shared" ref="BJ28:BM28" si="17">$BI$12</f>
        <v>0</v>
      </c>
      <c r="BK28" s="299">
        <f t="shared" si="17"/>
        <v>0</v>
      </c>
      <c r="BL28" s="299">
        <f t="shared" si="17"/>
        <v>0</v>
      </c>
      <c r="BM28" s="299">
        <f t="shared" si="17"/>
        <v>0</v>
      </c>
      <c r="BN28" s="299">
        <f>$BN$12</f>
        <v>0</v>
      </c>
      <c r="BO28" s="299">
        <f t="shared" ref="BO28:BR28" si="18">$BN$12</f>
        <v>0</v>
      </c>
      <c r="BP28" s="299">
        <f t="shared" si="18"/>
        <v>0</v>
      </c>
      <c r="BQ28" s="299">
        <f t="shared" si="18"/>
        <v>0</v>
      </c>
      <c r="BR28" s="299">
        <f t="shared" si="18"/>
        <v>0</v>
      </c>
      <c r="BS28" s="299">
        <f>$BS$12</f>
        <v>0</v>
      </c>
      <c r="BT28" s="299">
        <f t="shared" ref="BT28:BW28" si="19">$BS$12</f>
        <v>0</v>
      </c>
      <c r="BU28" s="299">
        <f t="shared" si="19"/>
        <v>0</v>
      </c>
      <c r="BV28" s="299">
        <f t="shared" si="19"/>
        <v>0</v>
      </c>
      <c r="BW28" s="299">
        <f t="shared" si="19"/>
        <v>0</v>
      </c>
      <c r="BX28" s="299">
        <f>$BX$12</f>
        <v>0</v>
      </c>
      <c r="BY28" s="299">
        <f t="shared" ref="BY28:CB28" si="20">$BX$12</f>
        <v>0</v>
      </c>
      <c r="BZ28" s="299">
        <f t="shared" si="20"/>
        <v>0</v>
      </c>
      <c r="CA28" s="299">
        <f t="shared" si="20"/>
        <v>0</v>
      </c>
      <c r="CB28" s="299">
        <f t="shared" si="20"/>
        <v>0</v>
      </c>
      <c r="CC28" s="299">
        <f>$CC$12</f>
        <v>0</v>
      </c>
      <c r="CD28" s="299">
        <f t="shared" ref="CD28:CG28" si="21">$CC$12</f>
        <v>0</v>
      </c>
      <c r="CE28" s="299">
        <f t="shared" si="21"/>
        <v>0</v>
      </c>
      <c r="CF28" s="299">
        <f t="shared" si="21"/>
        <v>0</v>
      </c>
      <c r="CG28" s="299">
        <f t="shared" si="21"/>
        <v>0</v>
      </c>
      <c r="CH28" s="299">
        <f>$CH$12</f>
        <v>0</v>
      </c>
      <c r="CI28" s="299">
        <f t="shared" ref="CI28:CL28" si="22">$CH$12</f>
        <v>0</v>
      </c>
      <c r="CJ28" s="299">
        <f t="shared" si="22"/>
        <v>0</v>
      </c>
      <c r="CK28" s="299">
        <f t="shared" si="22"/>
        <v>0</v>
      </c>
      <c r="CL28" s="299">
        <f t="shared" si="22"/>
        <v>0</v>
      </c>
      <c r="CM28" s="299">
        <f>$CM$12</f>
        <v>0</v>
      </c>
      <c r="CN28" s="299">
        <f t="shared" ref="CN28:CQ28" si="23">$CM$12</f>
        <v>0</v>
      </c>
      <c r="CO28" s="299">
        <f t="shared" si="23"/>
        <v>0</v>
      </c>
      <c r="CP28" s="299">
        <f t="shared" si="23"/>
        <v>0</v>
      </c>
      <c r="CQ28" s="299">
        <f t="shared" si="23"/>
        <v>0</v>
      </c>
      <c r="CR28" s="299">
        <f>$CR$12</f>
        <v>0</v>
      </c>
      <c r="CS28" s="299">
        <f t="shared" ref="CS28:CV28" si="24">$CR$12</f>
        <v>0</v>
      </c>
      <c r="CT28" s="299">
        <f t="shared" si="24"/>
        <v>0</v>
      </c>
      <c r="CU28" s="299">
        <f t="shared" si="24"/>
        <v>0</v>
      </c>
      <c r="CV28" s="299">
        <f t="shared" si="24"/>
        <v>0</v>
      </c>
      <c r="CW28" s="299">
        <f>$CW$12</f>
        <v>0</v>
      </c>
      <c r="CX28" s="299">
        <f t="shared" ref="CX28:DA28" si="25">$CW$12</f>
        <v>0</v>
      </c>
      <c r="CY28" s="299">
        <f t="shared" si="25"/>
        <v>0</v>
      </c>
      <c r="CZ28" s="299">
        <f t="shared" si="25"/>
        <v>0</v>
      </c>
      <c r="DA28" s="299">
        <f t="shared" si="25"/>
        <v>0</v>
      </c>
      <c r="DB28" s="299">
        <f>$DB$12</f>
        <v>0</v>
      </c>
      <c r="DC28" s="299">
        <f t="shared" ref="DC28:DF28" si="26">$DB$12</f>
        <v>0</v>
      </c>
      <c r="DD28" s="299">
        <f t="shared" si="26"/>
        <v>0</v>
      </c>
      <c r="DE28" s="299">
        <f t="shared" si="26"/>
        <v>0</v>
      </c>
      <c r="DF28" s="299">
        <f t="shared" si="26"/>
        <v>0</v>
      </c>
      <c r="DG28" s="299">
        <f>$DG$12</f>
        <v>0</v>
      </c>
      <c r="DH28" s="299">
        <f t="shared" ref="DH28:DK28" si="27">$DG$12</f>
        <v>0</v>
      </c>
      <c r="DI28" s="299">
        <f t="shared" si="27"/>
        <v>0</v>
      </c>
      <c r="DJ28" s="299">
        <f t="shared" si="27"/>
        <v>0</v>
      </c>
      <c r="DK28" s="299">
        <f t="shared" si="27"/>
        <v>0</v>
      </c>
      <c r="DL28" s="299">
        <f>$DL$12</f>
        <v>0</v>
      </c>
      <c r="DM28" s="299">
        <f t="shared" ref="DM28:DP28" si="28">$DL$12</f>
        <v>0</v>
      </c>
      <c r="DN28" s="299">
        <f t="shared" si="28"/>
        <v>0</v>
      </c>
      <c r="DO28" s="299">
        <f t="shared" si="28"/>
        <v>0</v>
      </c>
      <c r="DP28" s="299">
        <f t="shared" si="28"/>
        <v>0</v>
      </c>
      <c r="DQ28" s="299">
        <f>$DQ$12</f>
        <v>0</v>
      </c>
      <c r="DR28" s="299">
        <f t="shared" ref="DR28:DU28" si="29">$DQ$12</f>
        <v>0</v>
      </c>
      <c r="DS28" s="299">
        <f t="shared" si="29"/>
        <v>0</v>
      </c>
      <c r="DT28" s="299">
        <f t="shared" si="29"/>
        <v>0</v>
      </c>
      <c r="DU28" s="299">
        <f t="shared" si="29"/>
        <v>0</v>
      </c>
      <c r="DV28" s="299">
        <f>$DV$12</f>
        <v>0</v>
      </c>
      <c r="DW28" s="299">
        <f t="shared" ref="DW28:DZ28" si="30">$DV$12</f>
        <v>0</v>
      </c>
      <c r="DX28" s="299">
        <f t="shared" si="30"/>
        <v>0</v>
      </c>
      <c r="DY28" s="299">
        <f t="shared" si="30"/>
        <v>0</v>
      </c>
      <c r="DZ28" s="299">
        <f t="shared" si="30"/>
        <v>0</v>
      </c>
      <c r="EA28" s="299">
        <f>$EA$12</f>
        <v>0</v>
      </c>
      <c r="EB28" s="299">
        <f t="shared" ref="EB28:EE28" si="31">$EA$12</f>
        <v>0</v>
      </c>
      <c r="EC28" s="299">
        <f t="shared" si="31"/>
        <v>0</v>
      </c>
      <c r="ED28" s="299">
        <f t="shared" si="31"/>
        <v>0</v>
      </c>
      <c r="EE28" s="299">
        <f t="shared" si="31"/>
        <v>0</v>
      </c>
      <c r="EF28" s="299">
        <f>$EF$12</f>
        <v>0</v>
      </c>
      <c r="EG28" s="299">
        <f t="shared" ref="EG28:EJ28" si="32">$EF$12</f>
        <v>0</v>
      </c>
      <c r="EH28" s="299">
        <f t="shared" si="32"/>
        <v>0</v>
      </c>
      <c r="EI28" s="299">
        <f t="shared" si="32"/>
        <v>0</v>
      </c>
      <c r="EJ28" s="299">
        <f t="shared" si="32"/>
        <v>0</v>
      </c>
      <c r="EK28" s="299">
        <f>$EK$12</f>
        <v>0</v>
      </c>
      <c r="EL28" s="299">
        <f t="shared" ref="EL28:EO28" si="33">$EK$12</f>
        <v>0</v>
      </c>
      <c r="EM28" s="299">
        <f t="shared" si="33"/>
        <v>0</v>
      </c>
      <c r="EN28" s="299">
        <f t="shared" si="33"/>
        <v>0</v>
      </c>
      <c r="EO28" s="299">
        <f t="shared" si="33"/>
        <v>0</v>
      </c>
      <c r="EP28" s="299">
        <f>$EP$12</f>
        <v>0</v>
      </c>
      <c r="EQ28" s="299">
        <f t="shared" ref="EQ28:ET28" si="34">$EP$12</f>
        <v>0</v>
      </c>
      <c r="ER28" s="299">
        <f t="shared" si="34"/>
        <v>0</v>
      </c>
      <c r="ES28" s="299">
        <f t="shared" si="34"/>
        <v>0</v>
      </c>
      <c r="ET28" s="299">
        <f t="shared" si="34"/>
        <v>0</v>
      </c>
      <c r="EU28" s="299">
        <f>$EU$12</f>
        <v>0</v>
      </c>
      <c r="EV28" s="299">
        <f t="shared" ref="EV28:EY28" si="35">$EU$12</f>
        <v>0</v>
      </c>
      <c r="EW28" s="299">
        <f t="shared" si="35"/>
        <v>0</v>
      </c>
      <c r="EX28" s="299">
        <f t="shared" si="35"/>
        <v>0</v>
      </c>
      <c r="EY28" s="299">
        <f t="shared" si="35"/>
        <v>0</v>
      </c>
      <c r="EZ28" s="299">
        <f>$EZ$12</f>
        <v>0</v>
      </c>
      <c r="FA28" s="299">
        <f t="shared" ref="FA28:FD28" si="36">$EZ$12</f>
        <v>0</v>
      </c>
      <c r="FB28" s="299">
        <f t="shared" si="36"/>
        <v>0</v>
      </c>
      <c r="FC28" s="299">
        <f t="shared" si="36"/>
        <v>0</v>
      </c>
      <c r="FD28" s="299">
        <f t="shared" si="36"/>
        <v>0</v>
      </c>
      <c r="FE28" s="299">
        <f>$FE$12</f>
        <v>0</v>
      </c>
      <c r="FF28" s="299">
        <f t="shared" ref="FF28:FI28" si="37">$FE$12</f>
        <v>0</v>
      </c>
      <c r="FG28" s="299">
        <f t="shared" si="37"/>
        <v>0</v>
      </c>
      <c r="FH28" s="299">
        <f t="shared" si="37"/>
        <v>0</v>
      </c>
      <c r="FI28" s="299">
        <f t="shared" si="37"/>
        <v>0</v>
      </c>
      <c r="FJ28" s="299">
        <f>$FJ$12</f>
        <v>0</v>
      </c>
      <c r="FK28" s="299">
        <f t="shared" ref="FK28:FN28" si="38">$FJ$12</f>
        <v>0</v>
      </c>
      <c r="FL28" s="299">
        <f t="shared" si="38"/>
        <v>0</v>
      </c>
      <c r="FM28" s="299">
        <f t="shared" si="38"/>
        <v>0</v>
      </c>
      <c r="FN28" s="299">
        <f t="shared" si="38"/>
        <v>0</v>
      </c>
      <c r="FO28" s="299">
        <f>$FO$12</f>
        <v>0</v>
      </c>
      <c r="FP28" s="299">
        <f t="shared" ref="FP28:FS28" si="39">$FO$12</f>
        <v>0</v>
      </c>
      <c r="FQ28" s="299">
        <f t="shared" si="39"/>
        <v>0</v>
      </c>
      <c r="FR28" s="299">
        <f t="shared" si="39"/>
        <v>0</v>
      </c>
      <c r="FS28" s="299">
        <f t="shared" si="39"/>
        <v>0</v>
      </c>
      <c r="FT28" s="299">
        <f>$FT$12</f>
        <v>0</v>
      </c>
      <c r="FU28" s="299">
        <f t="shared" ref="FU28:FX28" si="40">$FT$12</f>
        <v>0</v>
      </c>
      <c r="FV28" s="299">
        <f t="shared" si="40"/>
        <v>0</v>
      </c>
      <c r="FW28" s="299">
        <f t="shared" si="40"/>
        <v>0</v>
      </c>
      <c r="FX28" s="300">
        <f t="shared" si="40"/>
        <v>0</v>
      </c>
      <c r="GA28" s="134" t="s">
        <v>135</v>
      </c>
      <c r="GB28" s="1"/>
      <c r="GC28" s="1"/>
      <c r="GD28" s="113">
        <f>GD26+GD27</f>
        <v>0</v>
      </c>
      <c r="GE28" s="121"/>
      <c r="GF28" s="121"/>
      <c r="GG28" s="121"/>
      <c r="GH28" s="113">
        <f>GH26+GH27</f>
        <v>0</v>
      </c>
      <c r="GK28" s="135" t="s">
        <v>143</v>
      </c>
      <c r="GL28" s="56"/>
      <c r="GM28" s="56"/>
      <c r="GN28" s="127">
        <f>GN26+GN27</f>
        <v>0</v>
      </c>
      <c r="GO28" s="56"/>
      <c r="GP28" s="56"/>
      <c r="GQ28" s="56"/>
      <c r="GR28" s="127">
        <f>GR26+GR27</f>
        <v>0</v>
      </c>
      <c r="GT28" s="135" t="s">
        <v>229</v>
      </c>
      <c r="GU28" s="56"/>
      <c r="GV28" s="222">
        <f>COUNTIFS($F$28:$FX$28,"A",$F$27:$FX$27,"j",$F$24:$FX$24,"&gt;0")</f>
        <v>0</v>
      </c>
      <c r="GW28" s="185">
        <f>COUNTIFS($F$28:$FX$28,"B",$F$27:$FX$27,"j",$F$24:$FX$24,"&gt;0")</f>
        <v>0</v>
      </c>
      <c r="GX28" s="112">
        <f>GV28+GW28</f>
        <v>0</v>
      </c>
      <c r="GY28" s="185">
        <f>COUNTIFS($F$28:$FX$28,"C",$F$27:$FX$27,"j",$F$24:$FX$24,"&gt;0")</f>
        <v>0</v>
      </c>
      <c r="GZ28" s="185">
        <f>COUNTIFS($F$28:$FX$28,"D",$F$27:$FX$27,"j",$F$24:$FX$24,"&gt;0")</f>
        <v>0</v>
      </c>
      <c r="HA28" s="185">
        <f>COUNTIFS($F$28:$FX$28,"E",$F$27:$FX$27,"j",$F$24:$FX$24,"&gt;0")</f>
        <v>0</v>
      </c>
      <c r="HB28" s="112">
        <f>GY28+GZ28+HA28</f>
        <v>0</v>
      </c>
    </row>
    <row r="29" spans="1:210" ht="16.5" customHeight="1" x14ac:dyDescent="0.2">
      <c r="A29" s="318"/>
      <c r="B29" s="319"/>
      <c r="C29" s="319"/>
      <c r="D29" s="319"/>
      <c r="E29" s="324"/>
      <c r="F29" s="414"/>
      <c r="G29" s="415"/>
      <c r="H29" s="415"/>
      <c r="I29" s="415"/>
      <c r="J29" s="416"/>
      <c r="K29" s="414"/>
      <c r="L29" s="415"/>
      <c r="M29" s="415"/>
      <c r="N29" s="415"/>
      <c r="O29" s="416"/>
      <c r="P29" s="414"/>
      <c r="Q29" s="415"/>
      <c r="R29" s="415"/>
      <c r="S29" s="415"/>
      <c r="T29" s="416"/>
      <c r="U29" s="414"/>
      <c r="V29" s="415"/>
      <c r="W29" s="415"/>
      <c r="X29" s="415"/>
      <c r="Y29" s="416"/>
      <c r="Z29" s="414"/>
      <c r="AA29" s="415"/>
      <c r="AB29" s="415"/>
      <c r="AC29" s="415"/>
      <c r="AD29" s="416"/>
      <c r="AE29" s="414"/>
      <c r="AF29" s="415"/>
      <c r="AG29" s="415"/>
      <c r="AH29" s="415"/>
      <c r="AI29" s="416"/>
      <c r="AJ29" s="414"/>
      <c r="AK29" s="415"/>
      <c r="AL29" s="415"/>
      <c r="AM29" s="415"/>
      <c r="AN29" s="416"/>
      <c r="AO29" s="414"/>
      <c r="AP29" s="415"/>
      <c r="AQ29" s="415"/>
      <c r="AR29" s="415"/>
      <c r="AS29" s="416"/>
      <c r="AT29" s="414"/>
      <c r="AU29" s="415"/>
      <c r="AV29" s="415"/>
      <c r="AW29" s="415"/>
      <c r="AX29" s="416"/>
      <c r="AY29" s="414"/>
      <c r="AZ29" s="415"/>
      <c r="BA29" s="415"/>
      <c r="BB29" s="415"/>
      <c r="BC29" s="416"/>
      <c r="BD29" s="414"/>
      <c r="BE29" s="415"/>
      <c r="BF29" s="415"/>
      <c r="BG29" s="415"/>
      <c r="BH29" s="416"/>
      <c r="BI29" s="414"/>
      <c r="BJ29" s="415"/>
      <c r="BK29" s="415"/>
      <c r="BL29" s="415"/>
      <c r="BM29" s="416"/>
      <c r="BN29" s="414"/>
      <c r="BO29" s="415"/>
      <c r="BP29" s="415"/>
      <c r="BQ29" s="415"/>
      <c r="BR29" s="416"/>
      <c r="BS29" s="414"/>
      <c r="BT29" s="415"/>
      <c r="BU29" s="415"/>
      <c r="BV29" s="415"/>
      <c r="BW29" s="416"/>
      <c r="BX29" s="414"/>
      <c r="BY29" s="415"/>
      <c r="BZ29" s="415"/>
      <c r="CA29" s="415"/>
      <c r="CB29" s="416"/>
      <c r="CC29" s="414"/>
      <c r="CD29" s="415"/>
      <c r="CE29" s="415"/>
      <c r="CF29" s="415"/>
      <c r="CG29" s="416"/>
      <c r="CH29" s="414"/>
      <c r="CI29" s="415"/>
      <c r="CJ29" s="415"/>
      <c r="CK29" s="415"/>
      <c r="CL29" s="416"/>
      <c r="CM29" s="414"/>
      <c r="CN29" s="415"/>
      <c r="CO29" s="415"/>
      <c r="CP29" s="415"/>
      <c r="CQ29" s="416"/>
      <c r="CR29" s="414"/>
      <c r="CS29" s="415"/>
      <c r="CT29" s="415"/>
      <c r="CU29" s="415"/>
      <c r="CV29" s="416"/>
      <c r="CW29" s="414"/>
      <c r="CX29" s="415"/>
      <c r="CY29" s="415"/>
      <c r="CZ29" s="415"/>
      <c r="DA29" s="416"/>
      <c r="DB29" s="414"/>
      <c r="DC29" s="415"/>
      <c r="DD29" s="415"/>
      <c r="DE29" s="415"/>
      <c r="DF29" s="416"/>
      <c r="DG29" s="414"/>
      <c r="DH29" s="415"/>
      <c r="DI29" s="415"/>
      <c r="DJ29" s="415"/>
      <c r="DK29" s="416"/>
      <c r="DL29" s="414"/>
      <c r="DM29" s="415"/>
      <c r="DN29" s="415"/>
      <c r="DO29" s="415"/>
      <c r="DP29" s="416"/>
      <c r="DQ29" s="414"/>
      <c r="DR29" s="415"/>
      <c r="DS29" s="415"/>
      <c r="DT29" s="415"/>
      <c r="DU29" s="416"/>
      <c r="DV29" s="414"/>
      <c r="DW29" s="415"/>
      <c r="DX29" s="415"/>
      <c r="DY29" s="415"/>
      <c r="DZ29" s="416"/>
      <c r="EA29" s="414"/>
      <c r="EB29" s="415"/>
      <c r="EC29" s="415"/>
      <c r="ED29" s="415"/>
      <c r="EE29" s="416"/>
      <c r="EF29" s="414"/>
      <c r="EG29" s="415"/>
      <c r="EH29" s="415"/>
      <c r="EI29" s="415"/>
      <c r="EJ29" s="416"/>
      <c r="EK29" s="414"/>
      <c r="EL29" s="415"/>
      <c r="EM29" s="415"/>
      <c r="EN29" s="415"/>
      <c r="EO29" s="416"/>
      <c r="EP29" s="414"/>
      <c r="EQ29" s="415"/>
      <c r="ER29" s="415"/>
      <c r="ES29" s="415"/>
      <c r="ET29" s="416"/>
      <c r="EU29" s="414"/>
      <c r="EV29" s="415"/>
      <c r="EW29" s="415"/>
      <c r="EX29" s="415"/>
      <c r="EY29" s="416"/>
      <c r="EZ29" s="414"/>
      <c r="FA29" s="415"/>
      <c r="FB29" s="415"/>
      <c r="FC29" s="415"/>
      <c r="FD29" s="416"/>
      <c r="FE29" s="414"/>
      <c r="FF29" s="415"/>
      <c r="FG29" s="415"/>
      <c r="FH29" s="415"/>
      <c r="FI29" s="416"/>
      <c r="FJ29" s="414"/>
      <c r="FK29" s="415"/>
      <c r="FL29" s="415"/>
      <c r="FM29" s="415"/>
      <c r="FN29" s="416"/>
      <c r="FO29" s="414"/>
      <c r="FP29" s="415"/>
      <c r="FQ29" s="415"/>
      <c r="FR29" s="415"/>
      <c r="FS29" s="416"/>
      <c r="FT29" s="414"/>
      <c r="FU29" s="415"/>
      <c r="FV29" s="415"/>
      <c r="FW29" s="415"/>
      <c r="FX29" s="416"/>
      <c r="GA29" s="135" t="s">
        <v>142</v>
      </c>
      <c r="GB29" s="136">
        <f>COUNTIFS($F$25:$FX$25,"&gt;0",$F$28:$FX$28,"A")</f>
        <v>0</v>
      </c>
      <c r="GC29" s="136">
        <f>COUNTIFS($F$25:$FX$25,"&gt;0",$F$28:$FX$28,"B")</f>
        <v>0</v>
      </c>
      <c r="GD29" s="113">
        <f>GB29+GC29</f>
        <v>0</v>
      </c>
      <c r="GE29" s="136">
        <f>COUNTIFS($F$25:$FX$25,"&gt;0",$F$28:$FX$28,"C")</f>
        <v>0</v>
      </c>
      <c r="GF29" s="136">
        <f>COUNTIFS($F$25:$FX$25,"&gt;0",$F$28:$FX$28,"D")</f>
        <v>0</v>
      </c>
      <c r="GG29" s="136">
        <f>COUNTIFS($F$25:$FX$25,"&gt;0",$F$28:$FX$28,"E")</f>
        <v>0</v>
      </c>
      <c r="GH29" s="112">
        <f>GE29+GF29+GG29</f>
        <v>0</v>
      </c>
    </row>
    <row r="30" spans="1:210" ht="15.75" x14ac:dyDescent="0.2">
      <c r="A30" s="316" t="s">
        <v>39</v>
      </c>
      <c r="B30" s="325" t="s">
        <v>40</v>
      </c>
      <c r="C30" s="325"/>
      <c r="D30" s="325"/>
      <c r="E30" s="325"/>
      <c r="F30" s="33"/>
      <c r="G30" s="33"/>
      <c r="H30" s="33"/>
      <c r="I30" s="33"/>
      <c r="J30" s="42"/>
      <c r="K30" s="33"/>
      <c r="L30" s="33"/>
      <c r="M30" s="33"/>
      <c r="N30" s="33"/>
      <c r="O30" s="42"/>
      <c r="P30" s="33"/>
      <c r="Q30" s="33"/>
      <c r="R30" s="33"/>
      <c r="S30" s="33"/>
      <c r="T30" s="42"/>
      <c r="U30" s="33"/>
      <c r="V30" s="33"/>
      <c r="W30" s="33"/>
      <c r="X30" s="33"/>
      <c r="Y30" s="42"/>
      <c r="Z30" s="33"/>
      <c r="AA30" s="33"/>
      <c r="AB30" s="33"/>
      <c r="AC30" s="33"/>
      <c r="AD30" s="42"/>
      <c r="AE30" s="33"/>
      <c r="AF30" s="33"/>
      <c r="AG30" s="33"/>
      <c r="AH30" s="33"/>
      <c r="AI30" s="42"/>
      <c r="AJ30" s="33"/>
      <c r="AK30" s="33"/>
      <c r="AL30" s="33"/>
      <c r="AM30" s="33"/>
      <c r="AN30" s="42"/>
      <c r="AO30" s="33"/>
      <c r="AP30" s="33"/>
      <c r="AQ30" s="33"/>
      <c r="AR30" s="33"/>
      <c r="AS30" s="42"/>
      <c r="AT30" s="33"/>
      <c r="AU30" s="33"/>
      <c r="AV30" s="33"/>
      <c r="AW30" s="33"/>
      <c r="AX30" s="42"/>
      <c r="AY30" s="33"/>
      <c r="AZ30" s="33"/>
      <c r="BA30" s="33"/>
      <c r="BB30" s="33"/>
      <c r="BC30" s="42"/>
      <c r="BD30" s="33"/>
      <c r="BE30" s="33"/>
      <c r="BF30" s="33"/>
      <c r="BG30" s="33"/>
      <c r="BH30" s="42"/>
      <c r="BI30" s="33"/>
      <c r="BJ30" s="33"/>
      <c r="BK30" s="33"/>
      <c r="BL30" s="33"/>
      <c r="BM30" s="42"/>
      <c r="BN30" s="33"/>
      <c r="BO30" s="33"/>
      <c r="BP30" s="33"/>
      <c r="BQ30" s="33"/>
      <c r="BR30" s="42"/>
      <c r="BS30" s="33"/>
      <c r="BT30" s="33"/>
      <c r="BU30" s="33"/>
      <c r="BV30" s="33"/>
      <c r="BW30" s="42"/>
      <c r="BX30" s="33"/>
      <c r="BY30" s="33"/>
      <c r="BZ30" s="33"/>
      <c r="CA30" s="33"/>
      <c r="CB30" s="42"/>
      <c r="CC30" s="33"/>
      <c r="CD30" s="33"/>
      <c r="CE30" s="33"/>
      <c r="CF30" s="33"/>
      <c r="CG30" s="42"/>
      <c r="CH30" s="33"/>
      <c r="CI30" s="33"/>
      <c r="CJ30" s="33"/>
      <c r="CK30" s="33"/>
      <c r="CL30" s="42"/>
      <c r="CM30" s="33"/>
      <c r="CN30" s="33"/>
      <c r="CO30" s="33"/>
      <c r="CP30" s="33"/>
      <c r="CQ30" s="42"/>
      <c r="CR30" s="33"/>
      <c r="CS30" s="33"/>
      <c r="CT30" s="33"/>
      <c r="CU30" s="33"/>
      <c r="CV30" s="42"/>
      <c r="CW30" s="33"/>
      <c r="CX30" s="33"/>
      <c r="CY30" s="33"/>
      <c r="CZ30" s="33"/>
      <c r="DA30" s="42"/>
      <c r="DB30" s="33"/>
      <c r="DC30" s="33"/>
      <c r="DD30" s="33"/>
      <c r="DE30" s="33"/>
      <c r="DF30" s="42"/>
      <c r="DG30" s="33"/>
      <c r="DH30" s="33"/>
      <c r="DI30" s="33"/>
      <c r="DJ30" s="33"/>
      <c r="DK30" s="42"/>
      <c r="DL30" s="33"/>
      <c r="DM30" s="33"/>
      <c r="DN30" s="33"/>
      <c r="DO30" s="33"/>
      <c r="DP30" s="42"/>
      <c r="DQ30" s="33"/>
      <c r="DR30" s="33"/>
      <c r="DS30" s="33"/>
      <c r="DT30" s="33"/>
      <c r="DU30" s="42"/>
      <c r="DV30" s="33"/>
      <c r="DW30" s="33"/>
      <c r="DX30" s="33"/>
      <c r="DY30" s="33"/>
      <c r="DZ30" s="42"/>
      <c r="EA30" s="33"/>
      <c r="EB30" s="33"/>
      <c r="EC30" s="33"/>
      <c r="ED30" s="33"/>
      <c r="EE30" s="42"/>
      <c r="EF30" s="33"/>
      <c r="EG30" s="33"/>
      <c r="EH30" s="33"/>
      <c r="EI30" s="33"/>
      <c r="EJ30" s="42"/>
      <c r="EK30" s="33"/>
      <c r="EL30" s="33"/>
      <c r="EM30" s="33"/>
      <c r="EN30" s="33"/>
      <c r="EO30" s="42"/>
      <c r="EP30" s="33"/>
      <c r="EQ30" s="33"/>
      <c r="ER30" s="33"/>
      <c r="ES30" s="33"/>
      <c r="ET30" s="42"/>
      <c r="EU30" s="33"/>
      <c r="EV30" s="33"/>
      <c r="EW30" s="33"/>
      <c r="EX30" s="33"/>
      <c r="EY30" s="42"/>
      <c r="EZ30" s="33"/>
      <c r="FA30" s="33"/>
      <c r="FB30" s="33"/>
      <c r="FC30" s="33"/>
      <c r="FD30" s="42"/>
      <c r="FE30" s="33"/>
      <c r="FF30" s="33"/>
      <c r="FG30" s="33"/>
      <c r="FH30" s="33"/>
      <c r="FI30" s="42"/>
      <c r="FJ30" s="33"/>
      <c r="FK30" s="33"/>
      <c r="FL30" s="33"/>
      <c r="FM30" s="33"/>
      <c r="FN30" s="42"/>
      <c r="FO30" s="33"/>
      <c r="FP30" s="33"/>
      <c r="FQ30" s="33"/>
      <c r="FR30" s="33"/>
      <c r="FS30" s="42"/>
      <c r="FT30" s="33"/>
      <c r="FU30" s="33"/>
      <c r="FV30" s="33"/>
      <c r="FW30" s="33"/>
      <c r="FX30" s="42"/>
      <c r="GA30" s="263" t="s">
        <v>144</v>
      </c>
      <c r="GB30" s="264" t="s">
        <v>2</v>
      </c>
      <c r="GC30" s="264" t="s">
        <v>3</v>
      </c>
      <c r="GD30" s="265" t="s">
        <v>122</v>
      </c>
      <c r="GE30" s="264" t="s">
        <v>4</v>
      </c>
      <c r="GF30" s="264" t="s">
        <v>5</v>
      </c>
      <c r="GG30" s="264" t="s">
        <v>6</v>
      </c>
      <c r="GH30" s="265" t="s">
        <v>123</v>
      </c>
      <c r="GK30" s="423" t="s">
        <v>252</v>
      </c>
      <c r="GL30" s="423"/>
      <c r="GM30" s="423"/>
      <c r="GN30" s="423"/>
      <c r="GO30" s="423"/>
      <c r="GP30" s="423"/>
    </row>
    <row r="31" spans="1:210" ht="6" customHeight="1" x14ac:dyDescent="0.2">
      <c r="A31" s="25"/>
      <c r="B31" s="326"/>
      <c r="C31" s="326"/>
      <c r="D31" s="326"/>
      <c r="E31" s="327"/>
      <c r="F31" s="395"/>
      <c r="G31" s="396"/>
      <c r="H31" s="396"/>
      <c r="I31" s="396"/>
      <c r="J31" s="397"/>
      <c r="K31" s="395"/>
      <c r="L31" s="396"/>
      <c r="M31" s="396"/>
      <c r="N31" s="396"/>
      <c r="O31" s="397"/>
      <c r="P31" s="395"/>
      <c r="Q31" s="396"/>
      <c r="R31" s="396"/>
      <c r="S31" s="396"/>
      <c r="T31" s="397"/>
      <c r="U31" s="395"/>
      <c r="V31" s="396"/>
      <c r="W31" s="396"/>
      <c r="X31" s="396"/>
      <c r="Y31" s="397"/>
      <c r="Z31" s="395"/>
      <c r="AA31" s="396"/>
      <c r="AB31" s="396"/>
      <c r="AC31" s="396"/>
      <c r="AD31" s="397"/>
      <c r="AE31" s="395"/>
      <c r="AF31" s="396"/>
      <c r="AG31" s="396"/>
      <c r="AH31" s="396"/>
      <c r="AI31" s="397"/>
      <c r="AJ31" s="395"/>
      <c r="AK31" s="396"/>
      <c r="AL31" s="396"/>
      <c r="AM31" s="396"/>
      <c r="AN31" s="397"/>
      <c r="AO31" s="395"/>
      <c r="AP31" s="396"/>
      <c r="AQ31" s="396"/>
      <c r="AR31" s="396"/>
      <c r="AS31" s="397"/>
      <c r="AT31" s="395"/>
      <c r="AU31" s="396"/>
      <c r="AV31" s="396"/>
      <c r="AW31" s="396"/>
      <c r="AX31" s="397"/>
      <c r="AY31" s="395"/>
      <c r="AZ31" s="396"/>
      <c r="BA31" s="396"/>
      <c r="BB31" s="396"/>
      <c r="BC31" s="397"/>
      <c r="BD31" s="395"/>
      <c r="BE31" s="396"/>
      <c r="BF31" s="396"/>
      <c r="BG31" s="396"/>
      <c r="BH31" s="397"/>
      <c r="BI31" s="395"/>
      <c r="BJ31" s="396"/>
      <c r="BK31" s="396"/>
      <c r="BL31" s="396"/>
      <c r="BM31" s="397"/>
      <c r="BN31" s="395"/>
      <c r="BO31" s="396"/>
      <c r="BP31" s="396"/>
      <c r="BQ31" s="396"/>
      <c r="BR31" s="397"/>
      <c r="BS31" s="395"/>
      <c r="BT31" s="396"/>
      <c r="BU31" s="396"/>
      <c r="BV31" s="396"/>
      <c r="BW31" s="397"/>
      <c r="BX31" s="395"/>
      <c r="BY31" s="396"/>
      <c r="BZ31" s="396"/>
      <c r="CA31" s="396"/>
      <c r="CB31" s="397"/>
      <c r="CC31" s="395"/>
      <c r="CD31" s="396"/>
      <c r="CE31" s="396"/>
      <c r="CF31" s="396"/>
      <c r="CG31" s="397"/>
      <c r="CH31" s="395"/>
      <c r="CI31" s="396"/>
      <c r="CJ31" s="396"/>
      <c r="CK31" s="396"/>
      <c r="CL31" s="397"/>
      <c r="CM31" s="395"/>
      <c r="CN31" s="396"/>
      <c r="CO31" s="396"/>
      <c r="CP31" s="396"/>
      <c r="CQ31" s="397"/>
      <c r="CR31" s="395"/>
      <c r="CS31" s="396"/>
      <c r="CT31" s="396"/>
      <c r="CU31" s="396"/>
      <c r="CV31" s="397"/>
      <c r="CW31" s="395"/>
      <c r="CX31" s="396"/>
      <c r="CY31" s="396"/>
      <c r="CZ31" s="396"/>
      <c r="DA31" s="397"/>
      <c r="DB31" s="395"/>
      <c r="DC31" s="396"/>
      <c r="DD31" s="396"/>
      <c r="DE31" s="396"/>
      <c r="DF31" s="397"/>
      <c r="DG31" s="395"/>
      <c r="DH31" s="396"/>
      <c r="DI31" s="396"/>
      <c r="DJ31" s="396"/>
      <c r="DK31" s="397"/>
      <c r="DL31" s="395"/>
      <c r="DM31" s="396"/>
      <c r="DN31" s="396"/>
      <c r="DO31" s="396"/>
      <c r="DP31" s="397"/>
      <c r="DQ31" s="395"/>
      <c r="DR31" s="396"/>
      <c r="DS31" s="396"/>
      <c r="DT31" s="396"/>
      <c r="DU31" s="397"/>
      <c r="DV31" s="395"/>
      <c r="DW31" s="396"/>
      <c r="DX31" s="396"/>
      <c r="DY31" s="396"/>
      <c r="DZ31" s="397"/>
      <c r="EA31" s="395"/>
      <c r="EB31" s="396"/>
      <c r="EC31" s="396"/>
      <c r="ED31" s="396"/>
      <c r="EE31" s="397"/>
      <c r="EF31" s="395"/>
      <c r="EG31" s="396"/>
      <c r="EH31" s="396"/>
      <c r="EI31" s="396"/>
      <c r="EJ31" s="397"/>
      <c r="EK31" s="395"/>
      <c r="EL31" s="396"/>
      <c r="EM31" s="396"/>
      <c r="EN31" s="396"/>
      <c r="EO31" s="397"/>
      <c r="EP31" s="395"/>
      <c r="EQ31" s="396"/>
      <c r="ER31" s="396"/>
      <c r="ES31" s="396"/>
      <c r="ET31" s="397"/>
      <c r="EU31" s="395"/>
      <c r="EV31" s="396"/>
      <c r="EW31" s="396"/>
      <c r="EX31" s="396"/>
      <c r="EY31" s="397"/>
      <c r="EZ31" s="395"/>
      <c r="FA31" s="396"/>
      <c r="FB31" s="396"/>
      <c r="FC31" s="396"/>
      <c r="FD31" s="397"/>
      <c r="FE31" s="395"/>
      <c r="FF31" s="396"/>
      <c r="FG31" s="396"/>
      <c r="FH31" s="396"/>
      <c r="FI31" s="397"/>
      <c r="FJ31" s="395"/>
      <c r="FK31" s="396"/>
      <c r="FL31" s="396"/>
      <c r="FM31" s="396"/>
      <c r="FN31" s="397"/>
      <c r="FO31" s="395"/>
      <c r="FP31" s="396"/>
      <c r="FQ31" s="396"/>
      <c r="FR31" s="396"/>
      <c r="FS31" s="397"/>
      <c r="FT31" s="395"/>
      <c r="FU31" s="396"/>
      <c r="FV31" s="396"/>
      <c r="FW31" s="396"/>
      <c r="FX31" s="397"/>
      <c r="GA31" s="151"/>
      <c r="GB31" s="160"/>
      <c r="GC31" s="160"/>
      <c r="GD31" s="115"/>
      <c r="GE31" s="160"/>
      <c r="GF31" s="160"/>
      <c r="GG31" s="160"/>
      <c r="GH31" s="115"/>
    </row>
    <row r="32" spans="1:210" ht="15" customHeight="1" x14ac:dyDescent="0.2">
      <c r="A32" s="25"/>
      <c r="B32" s="420" t="s">
        <v>11</v>
      </c>
      <c r="C32" s="420"/>
      <c r="D32" s="326"/>
      <c r="E32" s="314" t="s">
        <v>212</v>
      </c>
      <c r="F32" s="364"/>
      <c r="G32" s="370"/>
      <c r="H32" s="370"/>
      <c r="I32" s="370"/>
      <c r="J32" s="371"/>
      <c r="K32" s="364"/>
      <c r="L32" s="370"/>
      <c r="M32" s="370"/>
      <c r="N32" s="370"/>
      <c r="O32" s="371"/>
      <c r="P32" s="372"/>
      <c r="Q32" s="370"/>
      <c r="R32" s="370"/>
      <c r="S32" s="370"/>
      <c r="T32" s="371"/>
      <c r="U32" s="372"/>
      <c r="V32" s="370"/>
      <c r="W32" s="370"/>
      <c r="X32" s="370"/>
      <c r="Y32" s="371"/>
      <c r="Z32" s="372"/>
      <c r="AA32" s="370"/>
      <c r="AB32" s="370"/>
      <c r="AC32" s="370"/>
      <c r="AD32" s="371"/>
      <c r="AE32" s="364"/>
      <c r="AF32" s="370"/>
      <c r="AG32" s="370"/>
      <c r="AH32" s="370"/>
      <c r="AI32" s="371"/>
      <c r="AJ32" s="364"/>
      <c r="AK32" s="370"/>
      <c r="AL32" s="370"/>
      <c r="AM32" s="370"/>
      <c r="AN32" s="371"/>
      <c r="AO32" s="364"/>
      <c r="AP32" s="370"/>
      <c r="AQ32" s="370"/>
      <c r="AR32" s="370"/>
      <c r="AS32" s="371"/>
      <c r="AT32" s="364"/>
      <c r="AU32" s="370"/>
      <c r="AV32" s="370"/>
      <c r="AW32" s="370"/>
      <c r="AX32" s="371"/>
      <c r="AY32" s="364"/>
      <c r="AZ32" s="370"/>
      <c r="BA32" s="370"/>
      <c r="BB32" s="370"/>
      <c r="BC32" s="371"/>
      <c r="BD32" s="364"/>
      <c r="BE32" s="370"/>
      <c r="BF32" s="370"/>
      <c r="BG32" s="370"/>
      <c r="BH32" s="371"/>
      <c r="BI32" s="364"/>
      <c r="BJ32" s="370"/>
      <c r="BK32" s="370"/>
      <c r="BL32" s="370"/>
      <c r="BM32" s="371"/>
      <c r="BN32" s="364"/>
      <c r="BO32" s="370"/>
      <c r="BP32" s="370"/>
      <c r="BQ32" s="370"/>
      <c r="BR32" s="371"/>
      <c r="BS32" s="364"/>
      <c r="BT32" s="370"/>
      <c r="BU32" s="370"/>
      <c r="BV32" s="370"/>
      <c r="BW32" s="371"/>
      <c r="BX32" s="364"/>
      <c r="BY32" s="370"/>
      <c r="BZ32" s="370"/>
      <c r="CA32" s="370"/>
      <c r="CB32" s="371"/>
      <c r="CC32" s="364"/>
      <c r="CD32" s="370"/>
      <c r="CE32" s="370"/>
      <c r="CF32" s="370"/>
      <c r="CG32" s="371"/>
      <c r="CH32" s="364"/>
      <c r="CI32" s="370"/>
      <c r="CJ32" s="370"/>
      <c r="CK32" s="370"/>
      <c r="CL32" s="371"/>
      <c r="CM32" s="364"/>
      <c r="CN32" s="370"/>
      <c r="CO32" s="370"/>
      <c r="CP32" s="370"/>
      <c r="CQ32" s="371"/>
      <c r="CR32" s="364"/>
      <c r="CS32" s="370"/>
      <c r="CT32" s="370"/>
      <c r="CU32" s="370"/>
      <c r="CV32" s="371"/>
      <c r="CW32" s="364"/>
      <c r="CX32" s="370"/>
      <c r="CY32" s="370"/>
      <c r="CZ32" s="370"/>
      <c r="DA32" s="371"/>
      <c r="DB32" s="364"/>
      <c r="DC32" s="370"/>
      <c r="DD32" s="370"/>
      <c r="DE32" s="370"/>
      <c r="DF32" s="371"/>
      <c r="DG32" s="364"/>
      <c r="DH32" s="370"/>
      <c r="DI32" s="370"/>
      <c r="DJ32" s="370"/>
      <c r="DK32" s="371"/>
      <c r="DL32" s="364"/>
      <c r="DM32" s="370"/>
      <c r="DN32" s="370"/>
      <c r="DO32" s="370"/>
      <c r="DP32" s="371"/>
      <c r="DQ32" s="364"/>
      <c r="DR32" s="370"/>
      <c r="DS32" s="370"/>
      <c r="DT32" s="370"/>
      <c r="DU32" s="371"/>
      <c r="DV32" s="364"/>
      <c r="DW32" s="370"/>
      <c r="DX32" s="370"/>
      <c r="DY32" s="370"/>
      <c r="DZ32" s="371"/>
      <c r="EA32" s="364"/>
      <c r="EB32" s="370"/>
      <c r="EC32" s="370"/>
      <c r="ED32" s="370"/>
      <c r="EE32" s="371"/>
      <c r="EF32" s="364"/>
      <c r="EG32" s="370"/>
      <c r="EH32" s="370"/>
      <c r="EI32" s="370"/>
      <c r="EJ32" s="371"/>
      <c r="EK32" s="364"/>
      <c r="EL32" s="370"/>
      <c r="EM32" s="370"/>
      <c r="EN32" s="370"/>
      <c r="EO32" s="371"/>
      <c r="EP32" s="364"/>
      <c r="EQ32" s="370"/>
      <c r="ER32" s="370"/>
      <c r="ES32" s="370"/>
      <c r="ET32" s="371"/>
      <c r="EU32" s="364"/>
      <c r="EV32" s="370"/>
      <c r="EW32" s="370"/>
      <c r="EX32" s="370"/>
      <c r="EY32" s="371"/>
      <c r="EZ32" s="364"/>
      <c r="FA32" s="370"/>
      <c r="FB32" s="370"/>
      <c r="FC32" s="370"/>
      <c r="FD32" s="371"/>
      <c r="FE32" s="364"/>
      <c r="FF32" s="370"/>
      <c r="FG32" s="370"/>
      <c r="FH32" s="370"/>
      <c r="FI32" s="371"/>
      <c r="FJ32" s="364"/>
      <c r="FK32" s="370"/>
      <c r="FL32" s="370"/>
      <c r="FM32" s="370"/>
      <c r="FN32" s="371"/>
      <c r="FO32" s="364"/>
      <c r="FP32" s="370"/>
      <c r="FQ32" s="370"/>
      <c r="FR32" s="370"/>
      <c r="FS32" s="371"/>
      <c r="FT32" s="364"/>
      <c r="FU32" s="370"/>
      <c r="FV32" s="370"/>
      <c r="FW32" s="370"/>
      <c r="FX32" s="371"/>
      <c r="GA32" s="151"/>
      <c r="GB32" s="160">
        <f>COUNTIFS($F$32:$FX$32,"x",$F$12:$FX$12,"A")</f>
        <v>0</v>
      </c>
      <c r="GC32" s="160">
        <f>COUNTIFS($F$32:$FX$32,"x",$F$12:$FX$12,"B")</f>
        <v>0</v>
      </c>
      <c r="GD32" s="109">
        <f t="shared" ref="GD32:GD36" si="41">GB32+GC32</f>
        <v>0</v>
      </c>
      <c r="GE32" s="160">
        <f>COUNTIFS($F$32:$FX$32,"x",$F$12:$FX$12,"C")</f>
        <v>0</v>
      </c>
      <c r="GF32" s="160">
        <f>COUNTIFS($F$32:$FX$32,"x",$F$12:$FX$12,"D")</f>
        <v>0</v>
      </c>
      <c r="GG32" s="160">
        <f>COUNTIFS($F$32:$FX$32,"x",$F$12:$FX$12,"E")</f>
        <v>0</v>
      </c>
      <c r="GH32" s="111">
        <f t="shared" ref="GH32:GH36" si="42">GE32+GF32+GG32</f>
        <v>0</v>
      </c>
      <c r="GK32" s="242"/>
      <c r="GL32" s="219" t="s">
        <v>2</v>
      </c>
      <c r="GM32" s="219" t="s">
        <v>3</v>
      </c>
      <c r="GN32" s="220" t="s">
        <v>122</v>
      </c>
      <c r="GO32" s="219" t="s">
        <v>4</v>
      </c>
      <c r="GP32" s="219" t="s">
        <v>5</v>
      </c>
      <c r="GQ32" s="218" t="s">
        <v>6</v>
      </c>
      <c r="GR32" s="220" t="s">
        <v>123</v>
      </c>
    </row>
    <row r="33" spans="1:200" ht="15" customHeight="1" x14ac:dyDescent="0.2">
      <c r="A33" s="25"/>
      <c r="B33" s="420" t="s">
        <v>12</v>
      </c>
      <c r="C33" s="420"/>
      <c r="D33" s="28"/>
      <c r="E33" s="314" t="s">
        <v>212</v>
      </c>
      <c r="F33" s="364"/>
      <c r="G33" s="370"/>
      <c r="H33" s="370"/>
      <c r="I33" s="370"/>
      <c r="J33" s="371"/>
      <c r="K33" s="372"/>
      <c r="L33" s="370"/>
      <c r="M33" s="370"/>
      <c r="N33" s="370"/>
      <c r="O33" s="371"/>
      <c r="P33" s="364"/>
      <c r="Q33" s="370"/>
      <c r="R33" s="370"/>
      <c r="S33" s="370"/>
      <c r="T33" s="371"/>
      <c r="U33" s="364"/>
      <c r="V33" s="370"/>
      <c r="W33" s="370"/>
      <c r="X33" s="370"/>
      <c r="Y33" s="371"/>
      <c r="Z33" s="372"/>
      <c r="AA33" s="370"/>
      <c r="AB33" s="370"/>
      <c r="AC33" s="370"/>
      <c r="AD33" s="371"/>
      <c r="AE33" s="364"/>
      <c r="AF33" s="370"/>
      <c r="AG33" s="370"/>
      <c r="AH33" s="370"/>
      <c r="AI33" s="371"/>
      <c r="AJ33" s="364"/>
      <c r="AK33" s="370"/>
      <c r="AL33" s="370"/>
      <c r="AM33" s="370"/>
      <c r="AN33" s="371"/>
      <c r="AO33" s="364"/>
      <c r="AP33" s="370"/>
      <c r="AQ33" s="370"/>
      <c r="AR33" s="370"/>
      <c r="AS33" s="371"/>
      <c r="AT33" s="364"/>
      <c r="AU33" s="370"/>
      <c r="AV33" s="370"/>
      <c r="AW33" s="370"/>
      <c r="AX33" s="371"/>
      <c r="AY33" s="364"/>
      <c r="AZ33" s="370"/>
      <c r="BA33" s="370"/>
      <c r="BB33" s="370"/>
      <c r="BC33" s="371"/>
      <c r="BD33" s="364"/>
      <c r="BE33" s="370"/>
      <c r="BF33" s="370"/>
      <c r="BG33" s="370"/>
      <c r="BH33" s="371"/>
      <c r="BI33" s="364"/>
      <c r="BJ33" s="370"/>
      <c r="BK33" s="370"/>
      <c r="BL33" s="370"/>
      <c r="BM33" s="371"/>
      <c r="BN33" s="364"/>
      <c r="BO33" s="370"/>
      <c r="BP33" s="370"/>
      <c r="BQ33" s="370"/>
      <c r="BR33" s="371"/>
      <c r="BS33" s="364"/>
      <c r="BT33" s="370"/>
      <c r="BU33" s="370"/>
      <c r="BV33" s="370"/>
      <c r="BW33" s="371"/>
      <c r="BX33" s="364"/>
      <c r="BY33" s="370"/>
      <c r="BZ33" s="370"/>
      <c r="CA33" s="370"/>
      <c r="CB33" s="371"/>
      <c r="CC33" s="364"/>
      <c r="CD33" s="370"/>
      <c r="CE33" s="370"/>
      <c r="CF33" s="370"/>
      <c r="CG33" s="371"/>
      <c r="CH33" s="364"/>
      <c r="CI33" s="370"/>
      <c r="CJ33" s="370"/>
      <c r="CK33" s="370"/>
      <c r="CL33" s="371"/>
      <c r="CM33" s="364"/>
      <c r="CN33" s="370"/>
      <c r="CO33" s="370"/>
      <c r="CP33" s="370"/>
      <c r="CQ33" s="371"/>
      <c r="CR33" s="364"/>
      <c r="CS33" s="370"/>
      <c r="CT33" s="370"/>
      <c r="CU33" s="370"/>
      <c r="CV33" s="371"/>
      <c r="CW33" s="364"/>
      <c r="CX33" s="370"/>
      <c r="CY33" s="370"/>
      <c r="CZ33" s="370"/>
      <c r="DA33" s="371"/>
      <c r="DB33" s="364"/>
      <c r="DC33" s="370"/>
      <c r="DD33" s="370"/>
      <c r="DE33" s="370"/>
      <c r="DF33" s="371"/>
      <c r="DG33" s="364"/>
      <c r="DH33" s="370"/>
      <c r="DI33" s="370"/>
      <c r="DJ33" s="370"/>
      <c r="DK33" s="371"/>
      <c r="DL33" s="364"/>
      <c r="DM33" s="370"/>
      <c r="DN33" s="370"/>
      <c r="DO33" s="370"/>
      <c r="DP33" s="371"/>
      <c r="DQ33" s="364"/>
      <c r="DR33" s="370"/>
      <c r="DS33" s="370"/>
      <c r="DT33" s="370"/>
      <c r="DU33" s="371"/>
      <c r="DV33" s="364"/>
      <c r="DW33" s="370"/>
      <c r="DX33" s="370"/>
      <c r="DY33" s="370"/>
      <c r="DZ33" s="371"/>
      <c r="EA33" s="364"/>
      <c r="EB33" s="370"/>
      <c r="EC33" s="370"/>
      <c r="ED33" s="370"/>
      <c r="EE33" s="371"/>
      <c r="EF33" s="364"/>
      <c r="EG33" s="370"/>
      <c r="EH33" s="370"/>
      <c r="EI33" s="370"/>
      <c r="EJ33" s="371"/>
      <c r="EK33" s="364"/>
      <c r="EL33" s="370"/>
      <c r="EM33" s="370"/>
      <c r="EN33" s="370"/>
      <c r="EO33" s="371"/>
      <c r="EP33" s="364"/>
      <c r="EQ33" s="370"/>
      <c r="ER33" s="370"/>
      <c r="ES33" s="370"/>
      <c r="ET33" s="371"/>
      <c r="EU33" s="364"/>
      <c r="EV33" s="370"/>
      <c r="EW33" s="370"/>
      <c r="EX33" s="370"/>
      <c r="EY33" s="371"/>
      <c r="EZ33" s="364"/>
      <c r="FA33" s="370"/>
      <c r="FB33" s="370"/>
      <c r="FC33" s="370"/>
      <c r="FD33" s="371"/>
      <c r="FE33" s="364"/>
      <c r="FF33" s="370"/>
      <c r="FG33" s="370"/>
      <c r="FH33" s="370"/>
      <c r="FI33" s="371"/>
      <c r="FJ33" s="364"/>
      <c r="FK33" s="370"/>
      <c r="FL33" s="370"/>
      <c r="FM33" s="370"/>
      <c r="FN33" s="371"/>
      <c r="FO33" s="364"/>
      <c r="FP33" s="370"/>
      <c r="FQ33" s="370"/>
      <c r="FR33" s="370"/>
      <c r="FS33" s="371"/>
      <c r="FT33" s="364"/>
      <c r="FU33" s="370"/>
      <c r="FV33" s="370"/>
      <c r="FW33" s="370"/>
      <c r="FX33" s="371"/>
      <c r="GA33" s="151"/>
      <c r="GB33" s="160">
        <f>COUNTIFS($F$33:$FX$33,"x",$F$12:$FX$12,"A")</f>
        <v>0</v>
      </c>
      <c r="GC33" s="160">
        <f>COUNTIFS($F$33:$FX$33,"x",$F$12:$FX$12,"B")</f>
        <v>0</v>
      </c>
      <c r="GD33" s="109">
        <f t="shared" si="41"/>
        <v>0</v>
      </c>
      <c r="GE33" s="160">
        <f>COUNTIFS($F$33:$FX$33,"x",$F$12:$FX$12,"C")</f>
        <v>0</v>
      </c>
      <c r="GF33" s="160">
        <f>COUNTIFS($F$33:$FX$33,"x",$F$12:$FX$12,"D")</f>
        <v>0</v>
      </c>
      <c r="GG33" s="160">
        <f>COUNTIFS($F$33:$FX$33,"x",$F$12:$FX$12,"E")</f>
        <v>0</v>
      </c>
      <c r="GH33" s="111">
        <f t="shared" si="42"/>
        <v>0</v>
      </c>
      <c r="GK33" s="134" t="s">
        <v>92</v>
      </c>
      <c r="GL33" s="51">
        <f>COUNTIFS($F$26:$FX$26,"x",$F$28:$FX$28,"A",$F$27:$FX$27,"j")</f>
        <v>0</v>
      </c>
      <c r="GM33" s="51">
        <f>COUNTIFS($F$26:$FX$26,"x",$F$28:$FX$28,"B",$F$27:$FX$27,"j")</f>
        <v>0</v>
      </c>
      <c r="GN33" s="109">
        <f>GL33+GM33</f>
        <v>0</v>
      </c>
      <c r="GO33" s="51">
        <f>COUNTIFS($F$26:$FX$26,"x",$F$28:$FX$28,"C",$F$27:$FX$27,"j")</f>
        <v>0</v>
      </c>
      <c r="GP33" s="51">
        <f>COUNTIFS($F$26:$FX$26,"x",$F$28:$FX$28,"D",$F$27:$FX$27,"j")</f>
        <v>0</v>
      </c>
      <c r="GQ33" s="243">
        <f>COUNTIFS($F$26:$FX$26,"x",$F$28:$FX$28,"E",$F$27:$FX$27,"j")</f>
        <v>0</v>
      </c>
      <c r="GR33" s="111">
        <f>GO33+GP33+GQ33</f>
        <v>0</v>
      </c>
    </row>
    <row r="34" spans="1:200" ht="15" customHeight="1" x14ac:dyDescent="0.2">
      <c r="A34" s="25"/>
      <c r="B34" s="420" t="s">
        <v>13</v>
      </c>
      <c r="C34" s="420"/>
      <c r="D34" s="328"/>
      <c r="E34" s="314" t="s">
        <v>212</v>
      </c>
      <c r="F34" s="364"/>
      <c r="G34" s="370"/>
      <c r="H34" s="370"/>
      <c r="I34" s="370"/>
      <c r="J34" s="371"/>
      <c r="K34" s="372"/>
      <c r="L34" s="370"/>
      <c r="M34" s="370"/>
      <c r="N34" s="370"/>
      <c r="O34" s="371"/>
      <c r="P34" s="364"/>
      <c r="Q34" s="370"/>
      <c r="R34" s="370"/>
      <c r="S34" s="370"/>
      <c r="T34" s="371"/>
      <c r="U34" s="372"/>
      <c r="V34" s="370"/>
      <c r="W34" s="370"/>
      <c r="X34" s="370"/>
      <c r="Y34" s="371"/>
      <c r="Z34" s="372"/>
      <c r="AA34" s="370"/>
      <c r="AB34" s="370"/>
      <c r="AC34" s="370"/>
      <c r="AD34" s="371"/>
      <c r="AE34" s="372"/>
      <c r="AF34" s="370"/>
      <c r="AG34" s="370"/>
      <c r="AH34" s="370"/>
      <c r="AI34" s="371"/>
      <c r="AJ34" s="364"/>
      <c r="AK34" s="370"/>
      <c r="AL34" s="370"/>
      <c r="AM34" s="370"/>
      <c r="AN34" s="371"/>
      <c r="AO34" s="364"/>
      <c r="AP34" s="370"/>
      <c r="AQ34" s="370"/>
      <c r="AR34" s="370"/>
      <c r="AS34" s="371"/>
      <c r="AT34" s="364"/>
      <c r="AU34" s="370"/>
      <c r="AV34" s="370"/>
      <c r="AW34" s="370"/>
      <c r="AX34" s="371"/>
      <c r="AY34" s="364"/>
      <c r="AZ34" s="370"/>
      <c r="BA34" s="370"/>
      <c r="BB34" s="370"/>
      <c r="BC34" s="371"/>
      <c r="BD34" s="364"/>
      <c r="BE34" s="370"/>
      <c r="BF34" s="370"/>
      <c r="BG34" s="370"/>
      <c r="BH34" s="371"/>
      <c r="BI34" s="364"/>
      <c r="BJ34" s="370"/>
      <c r="BK34" s="370"/>
      <c r="BL34" s="370"/>
      <c r="BM34" s="371"/>
      <c r="BN34" s="364"/>
      <c r="BO34" s="370"/>
      <c r="BP34" s="370"/>
      <c r="BQ34" s="370"/>
      <c r="BR34" s="371"/>
      <c r="BS34" s="364"/>
      <c r="BT34" s="370"/>
      <c r="BU34" s="370"/>
      <c r="BV34" s="370"/>
      <c r="BW34" s="371"/>
      <c r="BX34" s="364"/>
      <c r="BY34" s="370"/>
      <c r="BZ34" s="370"/>
      <c r="CA34" s="370"/>
      <c r="CB34" s="371"/>
      <c r="CC34" s="364"/>
      <c r="CD34" s="370"/>
      <c r="CE34" s="370"/>
      <c r="CF34" s="370"/>
      <c r="CG34" s="371"/>
      <c r="CH34" s="364"/>
      <c r="CI34" s="370"/>
      <c r="CJ34" s="370"/>
      <c r="CK34" s="370"/>
      <c r="CL34" s="371"/>
      <c r="CM34" s="364"/>
      <c r="CN34" s="370"/>
      <c r="CO34" s="370"/>
      <c r="CP34" s="370"/>
      <c r="CQ34" s="371"/>
      <c r="CR34" s="364"/>
      <c r="CS34" s="370"/>
      <c r="CT34" s="370"/>
      <c r="CU34" s="370"/>
      <c r="CV34" s="371"/>
      <c r="CW34" s="364"/>
      <c r="CX34" s="370"/>
      <c r="CY34" s="370"/>
      <c r="CZ34" s="370"/>
      <c r="DA34" s="371"/>
      <c r="DB34" s="364"/>
      <c r="DC34" s="370"/>
      <c r="DD34" s="370"/>
      <c r="DE34" s="370"/>
      <c r="DF34" s="371"/>
      <c r="DG34" s="364"/>
      <c r="DH34" s="370"/>
      <c r="DI34" s="370"/>
      <c r="DJ34" s="370"/>
      <c r="DK34" s="371"/>
      <c r="DL34" s="364"/>
      <c r="DM34" s="370"/>
      <c r="DN34" s="370"/>
      <c r="DO34" s="370"/>
      <c r="DP34" s="371"/>
      <c r="DQ34" s="364"/>
      <c r="DR34" s="370"/>
      <c r="DS34" s="370"/>
      <c r="DT34" s="370"/>
      <c r="DU34" s="371"/>
      <c r="DV34" s="364"/>
      <c r="DW34" s="370"/>
      <c r="DX34" s="370"/>
      <c r="DY34" s="370"/>
      <c r="DZ34" s="371"/>
      <c r="EA34" s="364"/>
      <c r="EB34" s="370"/>
      <c r="EC34" s="370"/>
      <c r="ED34" s="370"/>
      <c r="EE34" s="371"/>
      <c r="EF34" s="364"/>
      <c r="EG34" s="370"/>
      <c r="EH34" s="370"/>
      <c r="EI34" s="370"/>
      <c r="EJ34" s="371"/>
      <c r="EK34" s="364"/>
      <c r="EL34" s="370"/>
      <c r="EM34" s="370"/>
      <c r="EN34" s="370"/>
      <c r="EO34" s="371"/>
      <c r="EP34" s="364"/>
      <c r="EQ34" s="370"/>
      <c r="ER34" s="370"/>
      <c r="ES34" s="370"/>
      <c r="ET34" s="371"/>
      <c r="EU34" s="364"/>
      <c r="EV34" s="370"/>
      <c r="EW34" s="370"/>
      <c r="EX34" s="370"/>
      <c r="EY34" s="371"/>
      <c r="EZ34" s="364"/>
      <c r="FA34" s="370"/>
      <c r="FB34" s="370"/>
      <c r="FC34" s="370"/>
      <c r="FD34" s="371"/>
      <c r="FE34" s="364"/>
      <c r="FF34" s="370"/>
      <c r="FG34" s="370"/>
      <c r="FH34" s="370"/>
      <c r="FI34" s="371"/>
      <c r="FJ34" s="364"/>
      <c r="FK34" s="370"/>
      <c r="FL34" s="370"/>
      <c r="FM34" s="370"/>
      <c r="FN34" s="371"/>
      <c r="FO34" s="364"/>
      <c r="FP34" s="370"/>
      <c r="FQ34" s="370"/>
      <c r="FR34" s="370"/>
      <c r="FS34" s="371"/>
      <c r="FT34" s="364"/>
      <c r="FU34" s="370"/>
      <c r="FV34" s="370"/>
      <c r="FW34" s="370"/>
      <c r="FX34" s="371"/>
      <c r="GA34" s="151"/>
      <c r="GB34" s="160">
        <f>COUNTIFS($F$34:$FX$34,"x",$F$12:$FX$12,"A")</f>
        <v>0</v>
      </c>
      <c r="GC34" s="160">
        <f>COUNTIFS($F$34:$FX$34,"x",$F$12:$FX$12,"B")</f>
        <v>0</v>
      </c>
      <c r="GD34" s="109">
        <f t="shared" si="41"/>
        <v>0</v>
      </c>
      <c r="GE34" s="160">
        <f>COUNTIFS($F$34:$FX$34,"x",$F$12:$FX$12,"C")</f>
        <v>0</v>
      </c>
      <c r="GF34" s="160">
        <f>COUNTIFS($F$34:$FX$34,"x",$F$12:$FX$12,"D")</f>
        <v>0</v>
      </c>
      <c r="GG34" s="160">
        <f>COUNTIFS($F$34:$FX$34,"x",$F$12:$FX$12,"E")</f>
        <v>0</v>
      </c>
      <c r="GH34" s="111">
        <f t="shared" si="42"/>
        <v>0</v>
      </c>
      <c r="GK34" s="134" t="s">
        <v>156</v>
      </c>
      <c r="GL34" s="51">
        <f>COUNTIFS($F$26:$FX$26,"&gt;0",$F$28:$FX$28,"A",$F$27:$FX$27,"j")</f>
        <v>0</v>
      </c>
      <c r="GM34" s="51">
        <f>COUNTIFS($F$26:$FX$26,"&gt;0",$F$28:$FX$28,"B",$F$27:$FX$27,"j")</f>
        <v>0</v>
      </c>
      <c r="GN34" s="109">
        <f>GL34+GM34</f>
        <v>0</v>
      </c>
      <c r="GO34" s="51">
        <f>COUNTIFS($F$26:$FX$26,"&gt;0",$F$28:$FX$28,"C",$F$27:$FX$27,"j")</f>
        <v>0</v>
      </c>
      <c r="GP34" s="51">
        <f>COUNTIFS($F$26:$FX$26,"&gt;0",$F$28:$FX$28,"D",$F$27:$FX$27,"j")</f>
        <v>0</v>
      </c>
      <c r="GQ34" s="243">
        <f>COUNTIFS($F$26:$FX$26,"&gt;0",$F$28:$FX$28,"E",$F$27:$FX$27,"j")</f>
        <v>0</v>
      </c>
      <c r="GR34" s="111">
        <f t="shared" ref="GR34:GR35" si="43">GO34+GP34+GQ34</f>
        <v>0</v>
      </c>
    </row>
    <row r="35" spans="1:200" ht="15" customHeight="1" x14ac:dyDescent="0.2">
      <c r="A35" s="25"/>
      <c r="B35" s="420" t="s">
        <v>41</v>
      </c>
      <c r="C35" s="420"/>
      <c r="D35" s="329"/>
      <c r="E35" s="314" t="s">
        <v>212</v>
      </c>
      <c r="F35" s="364"/>
      <c r="G35" s="365"/>
      <c r="H35" s="365"/>
      <c r="I35" s="365"/>
      <c r="J35" s="366"/>
      <c r="K35" s="385"/>
      <c r="L35" s="386"/>
      <c r="M35" s="386"/>
      <c r="N35" s="386"/>
      <c r="O35" s="387"/>
      <c r="P35" s="385"/>
      <c r="Q35" s="386"/>
      <c r="R35" s="386"/>
      <c r="S35" s="386"/>
      <c r="T35" s="387"/>
      <c r="U35" s="385"/>
      <c r="V35" s="386"/>
      <c r="W35" s="386"/>
      <c r="X35" s="386"/>
      <c r="Y35" s="387"/>
      <c r="Z35" s="385"/>
      <c r="AA35" s="386"/>
      <c r="AB35" s="386"/>
      <c r="AC35" s="386"/>
      <c r="AD35" s="387"/>
      <c r="AE35" s="385"/>
      <c r="AF35" s="386"/>
      <c r="AG35" s="386"/>
      <c r="AH35" s="386"/>
      <c r="AI35" s="387"/>
      <c r="AJ35" s="364"/>
      <c r="AK35" s="365"/>
      <c r="AL35" s="365"/>
      <c r="AM35" s="365"/>
      <c r="AN35" s="366"/>
      <c r="AO35" s="364"/>
      <c r="AP35" s="365"/>
      <c r="AQ35" s="365"/>
      <c r="AR35" s="365"/>
      <c r="AS35" s="366"/>
      <c r="AT35" s="364"/>
      <c r="AU35" s="365"/>
      <c r="AV35" s="365"/>
      <c r="AW35" s="365"/>
      <c r="AX35" s="366"/>
      <c r="AY35" s="364"/>
      <c r="AZ35" s="365"/>
      <c r="BA35" s="365"/>
      <c r="BB35" s="365"/>
      <c r="BC35" s="366"/>
      <c r="BD35" s="364"/>
      <c r="BE35" s="365"/>
      <c r="BF35" s="365"/>
      <c r="BG35" s="365"/>
      <c r="BH35" s="366"/>
      <c r="BI35" s="364"/>
      <c r="BJ35" s="365"/>
      <c r="BK35" s="365"/>
      <c r="BL35" s="365"/>
      <c r="BM35" s="366"/>
      <c r="BN35" s="364"/>
      <c r="BO35" s="365"/>
      <c r="BP35" s="365"/>
      <c r="BQ35" s="365"/>
      <c r="BR35" s="366"/>
      <c r="BS35" s="364"/>
      <c r="BT35" s="365"/>
      <c r="BU35" s="365"/>
      <c r="BV35" s="365"/>
      <c r="BW35" s="366"/>
      <c r="BX35" s="364"/>
      <c r="BY35" s="365"/>
      <c r="BZ35" s="365"/>
      <c r="CA35" s="365"/>
      <c r="CB35" s="366"/>
      <c r="CC35" s="364"/>
      <c r="CD35" s="365"/>
      <c r="CE35" s="365"/>
      <c r="CF35" s="365"/>
      <c r="CG35" s="366"/>
      <c r="CH35" s="364"/>
      <c r="CI35" s="365"/>
      <c r="CJ35" s="365"/>
      <c r="CK35" s="365"/>
      <c r="CL35" s="366"/>
      <c r="CM35" s="364"/>
      <c r="CN35" s="365"/>
      <c r="CO35" s="365"/>
      <c r="CP35" s="365"/>
      <c r="CQ35" s="366"/>
      <c r="CR35" s="364"/>
      <c r="CS35" s="365"/>
      <c r="CT35" s="365"/>
      <c r="CU35" s="365"/>
      <c r="CV35" s="366"/>
      <c r="CW35" s="364"/>
      <c r="CX35" s="365"/>
      <c r="CY35" s="365"/>
      <c r="CZ35" s="365"/>
      <c r="DA35" s="366"/>
      <c r="DB35" s="364"/>
      <c r="DC35" s="365"/>
      <c r="DD35" s="365"/>
      <c r="DE35" s="365"/>
      <c r="DF35" s="366"/>
      <c r="DG35" s="364"/>
      <c r="DH35" s="365"/>
      <c r="DI35" s="365"/>
      <c r="DJ35" s="365"/>
      <c r="DK35" s="366"/>
      <c r="DL35" s="364"/>
      <c r="DM35" s="365"/>
      <c r="DN35" s="365"/>
      <c r="DO35" s="365"/>
      <c r="DP35" s="366"/>
      <c r="DQ35" s="364"/>
      <c r="DR35" s="365"/>
      <c r="DS35" s="365"/>
      <c r="DT35" s="365"/>
      <c r="DU35" s="366"/>
      <c r="DV35" s="364"/>
      <c r="DW35" s="365"/>
      <c r="DX35" s="365"/>
      <c r="DY35" s="365"/>
      <c r="DZ35" s="366"/>
      <c r="EA35" s="364"/>
      <c r="EB35" s="365"/>
      <c r="EC35" s="365"/>
      <c r="ED35" s="365"/>
      <c r="EE35" s="366"/>
      <c r="EF35" s="364"/>
      <c r="EG35" s="365"/>
      <c r="EH35" s="365"/>
      <c r="EI35" s="365"/>
      <c r="EJ35" s="366"/>
      <c r="EK35" s="364"/>
      <c r="EL35" s="365"/>
      <c r="EM35" s="365"/>
      <c r="EN35" s="365"/>
      <c r="EO35" s="366"/>
      <c r="EP35" s="364"/>
      <c r="EQ35" s="365"/>
      <c r="ER35" s="365"/>
      <c r="ES35" s="365"/>
      <c r="ET35" s="366"/>
      <c r="EU35" s="364"/>
      <c r="EV35" s="365"/>
      <c r="EW35" s="365"/>
      <c r="EX35" s="365"/>
      <c r="EY35" s="366"/>
      <c r="EZ35" s="364"/>
      <c r="FA35" s="365"/>
      <c r="FB35" s="365"/>
      <c r="FC35" s="365"/>
      <c r="FD35" s="366"/>
      <c r="FE35" s="364"/>
      <c r="FF35" s="365"/>
      <c r="FG35" s="365"/>
      <c r="FH35" s="365"/>
      <c r="FI35" s="366"/>
      <c r="FJ35" s="364"/>
      <c r="FK35" s="365"/>
      <c r="FL35" s="365"/>
      <c r="FM35" s="365"/>
      <c r="FN35" s="366"/>
      <c r="FO35" s="364"/>
      <c r="FP35" s="365"/>
      <c r="FQ35" s="365"/>
      <c r="FR35" s="365"/>
      <c r="FS35" s="366"/>
      <c r="FT35" s="364"/>
      <c r="FU35" s="365"/>
      <c r="FV35" s="365"/>
      <c r="FW35" s="365"/>
      <c r="FX35" s="366"/>
      <c r="GA35" s="151"/>
      <c r="GB35" s="160">
        <f>COUNTIFS($F$35:$FX$35,"x",$F$12:$FX$12,"A")</f>
        <v>0</v>
      </c>
      <c r="GC35" s="160">
        <f>COUNTIFS($F$35:$FX$35,"x",$F$12:$FX$12,"B")</f>
        <v>0</v>
      </c>
      <c r="GD35" s="109">
        <f t="shared" si="41"/>
        <v>0</v>
      </c>
      <c r="GE35" s="160">
        <f>COUNTIFS($F$35:$FX$35,"x",$F$12:$FX$12,"C")</f>
        <v>0</v>
      </c>
      <c r="GF35" s="160">
        <f>COUNTIFS($F$35:$FX$35,"x",$F$12:$FX$12,"D")</f>
        <v>0</v>
      </c>
      <c r="GG35" s="160">
        <f>COUNTIFS($F$35:$FX$35,"x",$F$12:$FX$12,"E")</f>
        <v>0</v>
      </c>
      <c r="GH35" s="111">
        <f t="shared" si="42"/>
        <v>0</v>
      </c>
      <c r="GK35" s="135" t="s">
        <v>155</v>
      </c>
      <c r="GL35" s="136">
        <f>COUNTIFS($F$25:$FX$25,"&gt;0",$F$28:$FX$28,"A",$F$27:$FX$27,"j")</f>
        <v>0</v>
      </c>
      <c r="GM35" s="136">
        <f>COUNTIFS($F$25:$FX$25,"&gt;0",$F$28:$FX$28,"B",$F$27:$FX$27,"j")</f>
        <v>0</v>
      </c>
      <c r="GN35" s="112">
        <f>GL35+GM35</f>
        <v>0</v>
      </c>
      <c r="GO35" s="136">
        <f>COUNTIFS($F$25:$FX$25,"&gt;0",$F$28:$FX$28,"C",$F$27:$FX$27,"j")</f>
        <v>0</v>
      </c>
      <c r="GP35" s="136">
        <f>COUNTIFS($F$25:$FX$25,"&gt;0",$F$28:$FX$28,"D",$F$27:$FX$27,"j")</f>
        <v>0</v>
      </c>
      <c r="GQ35" s="244">
        <f>COUNTIFS($F$25:$FX$25,"&gt;0",$F$28:$FX$28,"E",$F$27:$FX$27,"j")</f>
        <v>0</v>
      </c>
      <c r="GR35" s="111">
        <f t="shared" si="43"/>
        <v>0</v>
      </c>
    </row>
    <row r="36" spans="1:200" ht="15" customHeight="1" x14ac:dyDescent="0.2">
      <c r="A36" s="25"/>
      <c r="B36" s="420" t="s">
        <v>42</v>
      </c>
      <c r="C36" s="420"/>
      <c r="D36" s="326"/>
      <c r="E36" s="314" t="s">
        <v>212</v>
      </c>
      <c r="F36" s="364"/>
      <c r="G36" s="370"/>
      <c r="H36" s="370"/>
      <c r="I36" s="370"/>
      <c r="J36" s="371"/>
      <c r="K36" s="372"/>
      <c r="L36" s="370"/>
      <c r="M36" s="370"/>
      <c r="N36" s="370"/>
      <c r="O36" s="371"/>
      <c r="P36" s="372"/>
      <c r="Q36" s="370"/>
      <c r="R36" s="370"/>
      <c r="S36" s="370"/>
      <c r="T36" s="371"/>
      <c r="U36" s="364"/>
      <c r="V36" s="370"/>
      <c r="W36" s="370"/>
      <c r="X36" s="370"/>
      <c r="Y36" s="371"/>
      <c r="Z36" s="364"/>
      <c r="AA36" s="370"/>
      <c r="AB36" s="370"/>
      <c r="AC36" s="370"/>
      <c r="AD36" s="371"/>
      <c r="AE36" s="372"/>
      <c r="AF36" s="370"/>
      <c r="AG36" s="370"/>
      <c r="AH36" s="370"/>
      <c r="AI36" s="371"/>
      <c r="AJ36" s="364"/>
      <c r="AK36" s="370"/>
      <c r="AL36" s="370"/>
      <c r="AM36" s="370"/>
      <c r="AN36" s="371"/>
      <c r="AO36" s="364"/>
      <c r="AP36" s="370"/>
      <c r="AQ36" s="370"/>
      <c r="AR36" s="370"/>
      <c r="AS36" s="371"/>
      <c r="AT36" s="364"/>
      <c r="AU36" s="370"/>
      <c r="AV36" s="370"/>
      <c r="AW36" s="370"/>
      <c r="AX36" s="371"/>
      <c r="AY36" s="364"/>
      <c r="AZ36" s="370"/>
      <c r="BA36" s="370"/>
      <c r="BB36" s="370"/>
      <c r="BC36" s="371"/>
      <c r="BD36" s="364"/>
      <c r="BE36" s="370"/>
      <c r="BF36" s="370"/>
      <c r="BG36" s="370"/>
      <c r="BH36" s="371"/>
      <c r="BI36" s="364"/>
      <c r="BJ36" s="370"/>
      <c r="BK36" s="370"/>
      <c r="BL36" s="370"/>
      <c r="BM36" s="371"/>
      <c r="BN36" s="364"/>
      <c r="BO36" s="370"/>
      <c r="BP36" s="370"/>
      <c r="BQ36" s="370"/>
      <c r="BR36" s="371"/>
      <c r="BS36" s="364"/>
      <c r="BT36" s="370"/>
      <c r="BU36" s="370"/>
      <c r="BV36" s="370"/>
      <c r="BW36" s="371"/>
      <c r="BX36" s="364"/>
      <c r="BY36" s="370"/>
      <c r="BZ36" s="370"/>
      <c r="CA36" s="370"/>
      <c r="CB36" s="371"/>
      <c r="CC36" s="364"/>
      <c r="CD36" s="370"/>
      <c r="CE36" s="370"/>
      <c r="CF36" s="370"/>
      <c r="CG36" s="371"/>
      <c r="CH36" s="364"/>
      <c r="CI36" s="370"/>
      <c r="CJ36" s="370"/>
      <c r="CK36" s="370"/>
      <c r="CL36" s="371"/>
      <c r="CM36" s="364"/>
      <c r="CN36" s="370"/>
      <c r="CO36" s="370"/>
      <c r="CP36" s="370"/>
      <c r="CQ36" s="371"/>
      <c r="CR36" s="364"/>
      <c r="CS36" s="370"/>
      <c r="CT36" s="370"/>
      <c r="CU36" s="370"/>
      <c r="CV36" s="371"/>
      <c r="CW36" s="364"/>
      <c r="CX36" s="370"/>
      <c r="CY36" s="370"/>
      <c r="CZ36" s="370"/>
      <c r="DA36" s="371"/>
      <c r="DB36" s="364"/>
      <c r="DC36" s="370"/>
      <c r="DD36" s="370"/>
      <c r="DE36" s="370"/>
      <c r="DF36" s="371"/>
      <c r="DG36" s="364"/>
      <c r="DH36" s="370"/>
      <c r="DI36" s="370"/>
      <c r="DJ36" s="370"/>
      <c r="DK36" s="371"/>
      <c r="DL36" s="364"/>
      <c r="DM36" s="370"/>
      <c r="DN36" s="370"/>
      <c r="DO36" s="370"/>
      <c r="DP36" s="371"/>
      <c r="DQ36" s="364"/>
      <c r="DR36" s="370"/>
      <c r="DS36" s="370"/>
      <c r="DT36" s="370"/>
      <c r="DU36" s="371"/>
      <c r="DV36" s="364"/>
      <c r="DW36" s="370"/>
      <c r="DX36" s="370"/>
      <c r="DY36" s="370"/>
      <c r="DZ36" s="371"/>
      <c r="EA36" s="364"/>
      <c r="EB36" s="370"/>
      <c r="EC36" s="370"/>
      <c r="ED36" s="370"/>
      <c r="EE36" s="371"/>
      <c r="EF36" s="364"/>
      <c r="EG36" s="370"/>
      <c r="EH36" s="370"/>
      <c r="EI36" s="370"/>
      <c r="EJ36" s="371"/>
      <c r="EK36" s="364"/>
      <c r="EL36" s="370"/>
      <c r="EM36" s="370"/>
      <c r="EN36" s="370"/>
      <c r="EO36" s="371"/>
      <c r="EP36" s="364"/>
      <c r="EQ36" s="370"/>
      <c r="ER36" s="370"/>
      <c r="ES36" s="370"/>
      <c r="ET36" s="371"/>
      <c r="EU36" s="364"/>
      <c r="EV36" s="370"/>
      <c r="EW36" s="370"/>
      <c r="EX36" s="370"/>
      <c r="EY36" s="371"/>
      <c r="EZ36" s="364"/>
      <c r="FA36" s="370"/>
      <c r="FB36" s="370"/>
      <c r="FC36" s="370"/>
      <c r="FD36" s="371"/>
      <c r="FE36" s="364"/>
      <c r="FF36" s="370"/>
      <c r="FG36" s="370"/>
      <c r="FH36" s="370"/>
      <c r="FI36" s="371"/>
      <c r="FJ36" s="364"/>
      <c r="FK36" s="370"/>
      <c r="FL36" s="370"/>
      <c r="FM36" s="370"/>
      <c r="FN36" s="371"/>
      <c r="FO36" s="364"/>
      <c r="FP36" s="370"/>
      <c r="FQ36" s="370"/>
      <c r="FR36" s="370"/>
      <c r="FS36" s="371"/>
      <c r="FT36" s="364"/>
      <c r="FU36" s="370"/>
      <c r="FV36" s="370"/>
      <c r="FW36" s="370"/>
      <c r="FX36" s="371"/>
      <c r="GA36" s="177"/>
      <c r="GB36" s="178">
        <f>COUNTIFS($F$36:$FX$36,"x",$F$12:$FX$12,"A")</f>
        <v>0</v>
      </c>
      <c r="GC36" s="178">
        <f>COUNTIFS($F$36:$FX$36,"x",$F$12:$FX$12,"B")</f>
        <v>0</v>
      </c>
      <c r="GD36" s="110">
        <f t="shared" si="41"/>
        <v>0</v>
      </c>
      <c r="GE36" s="178">
        <f>COUNTIFS($F$36:$FX$36,"x",$F$12:$FX$12,"C")</f>
        <v>0</v>
      </c>
      <c r="GF36" s="178">
        <f>COUNTIFS($F$36:$FX$36,"x",$F$12:$FX$12,"D")</f>
        <v>0</v>
      </c>
      <c r="GG36" s="178">
        <f>COUNTIFS($F$36:$FX$36,"x",$F$12:$FX$12,"E")</f>
        <v>0</v>
      </c>
      <c r="GH36" s="112">
        <f t="shared" si="42"/>
        <v>0</v>
      </c>
      <c r="GK36" s="424" t="s">
        <v>253</v>
      </c>
      <c r="GL36" s="426"/>
      <c r="GM36" s="426"/>
      <c r="GN36" s="428">
        <f>GN33+GN34</f>
        <v>0</v>
      </c>
      <c r="GO36" s="426"/>
      <c r="GP36" s="426"/>
      <c r="GQ36" s="431"/>
      <c r="GR36" s="428">
        <f>GR33+GR34</f>
        <v>0</v>
      </c>
    </row>
    <row r="37" spans="1:200" ht="9" customHeight="1" x14ac:dyDescent="0.2">
      <c r="A37" s="25"/>
      <c r="B37" s="326"/>
      <c r="C37" s="326"/>
      <c r="D37" s="326"/>
      <c r="E37" s="326"/>
      <c r="F37" s="417"/>
      <c r="G37" s="396"/>
      <c r="H37" s="396"/>
      <c r="I37" s="396"/>
      <c r="J37" s="397"/>
      <c r="K37" s="395"/>
      <c r="L37" s="396"/>
      <c r="M37" s="396"/>
      <c r="N37" s="396"/>
      <c r="O37" s="397"/>
      <c r="P37" s="395"/>
      <c r="Q37" s="396"/>
      <c r="R37" s="396"/>
      <c r="S37" s="396"/>
      <c r="T37" s="397"/>
      <c r="U37" s="395"/>
      <c r="V37" s="396"/>
      <c r="W37" s="396"/>
      <c r="X37" s="396"/>
      <c r="Y37" s="397"/>
      <c r="Z37" s="395"/>
      <c r="AA37" s="396"/>
      <c r="AB37" s="396"/>
      <c r="AC37" s="396"/>
      <c r="AD37" s="397"/>
      <c r="AE37" s="395"/>
      <c r="AF37" s="396"/>
      <c r="AG37" s="396"/>
      <c r="AH37" s="396"/>
      <c r="AI37" s="397"/>
      <c r="AJ37" s="417"/>
      <c r="AK37" s="396"/>
      <c r="AL37" s="396"/>
      <c r="AM37" s="396"/>
      <c r="AN37" s="397"/>
      <c r="AO37" s="417"/>
      <c r="AP37" s="396"/>
      <c r="AQ37" s="396"/>
      <c r="AR37" s="396"/>
      <c r="AS37" s="397"/>
      <c r="AT37" s="417"/>
      <c r="AU37" s="396"/>
      <c r="AV37" s="396"/>
      <c r="AW37" s="396"/>
      <c r="AX37" s="397"/>
      <c r="AY37" s="417"/>
      <c r="AZ37" s="396"/>
      <c r="BA37" s="396"/>
      <c r="BB37" s="396"/>
      <c r="BC37" s="397"/>
      <c r="BD37" s="417"/>
      <c r="BE37" s="396"/>
      <c r="BF37" s="396"/>
      <c r="BG37" s="396"/>
      <c r="BH37" s="397"/>
      <c r="BI37" s="417"/>
      <c r="BJ37" s="396"/>
      <c r="BK37" s="396"/>
      <c r="BL37" s="396"/>
      <c r="BM37" s="397"/>
      <c r="BN37" s="417"/>
      <c r="BO37" s="396"/>
      <c r="BP37" s="396"/>
      <c r="BQ37" s="396"/>
      <c r="BR37" s="397"/>
      <c r="BS37" s="417"/>
      <c r="BT37" s="396"/>
      <c r="BU37" s="396"/>
      <c r="BV37" s="396"/>
      <c r="BW37" s="397"/>
      <c r="BX37" s="417"/>
      <c r="BY37" s="396"/>
      <c r="BZ37" s="396"/>
      <c r="CA37" s="396"/>
      <c r="CB37" s="397"/>
      <c r="CC37" s="417"/>
      <c r="CD37" s="396"/>
      <c r="CE37" s="396"/>
      <c r="CF37" s="396"/>
      <c r="CG37" s="397"/>
      <c r="CH37" s="417"/>
      <c r="CI37" s="396"/>
      <c r="CJ37" s="396"/>
      <c r="CK37" s="396"/>
      <c r="CL37" s="397"/>
      <c r="CM37" s="417"/>
      <c r="CN37" s="396"/>
      <c r="CO37" s="396"/>
      <c r="CP37" s="396"/>
      <c r="CQ37" s="397"/>
      <c r="CR37" s="417"/>
      <c r="CS37" s="396"/>
      <c r="CT37" s="396"/>
      <c r="CU37" s="396"/>
      <c r="CV37" s="397"/>
      <c r="CW37" s="417"/>
      <c r="CX37" s="396"/>
      <c r="CY37" s="396"/>
      <c r="CZ37" s="396"/>
      <c r="DA37" s="397"/>
      <c r="DB37" s="417"/>
      <c r="DC37" s="396"/>
      <c r="DD37" s="396"/>
      <c r="DE37" s="396"/>
      <c r="DF37" s="397"/>
      <c r="DG37" s="417"/>
      <c r="DH37" s="396"/>
      <c r="DI37" s="396"/>
      <c r="DJ37" s="396"/>
      <c r="DK37" s="397"/>
      <c r="DL37" s="417"/>
      <c r="DM37" s="396"/>
      <c r="DN37" s="396"/>
      <c r="DO37" s="396"/>
      <c r="DP37" s="397"/>
      <c r="DQ37" s="417"/>
      <c r="DR37" s="396"/>
      <c r="DS37" s="396"/>
      <c r="DT37" s="396"/>
      <c r="DU37" s="397"/>
      <c r="DV37" s="417"/>
      <c r="DW37" s="396"/>
      <c r="DX37" s="396"/>
      <c r="DY37" s="396"/>
      <c r="DZ37" s="397"/>
      <c r="EA37" s="417"/>
      <c r="EB37" s="396"/>
      <c r="EC37" s="396"/>
      <c r="ED37" s="396"/>
      <c r="EE37" s="397"/>
      <c r="EF37" s="417"/>
      <c r="EG37" s="396"/>
      <c r="EH37" s="396"/>
      <c r="EI37" s="396"/>
      <c r="EJ37" s="397"/>
      <c r="EK37" s="417"/>
      <c r="EL37" s="396"/>
      <c r="EM37" s="396"/>
      <c r="EN37" s="396"/>
      <c r="EO37" s="397"/>
      <c r="EP37" s="417"/>
      <c r="EQ37" s="396"/>
      <c r="ER37" s="396"/>
      <c r="ES37" s="396"/>
      <c r="ET37" s="397"/>
      <c r="EU37" s="417"/>
      <c r="EV37" s="396"/>
      <c r="EW37" s="396"/>
      <c r="EX37" s="396"/>
      <c r="EY37" s="397"/>
      <c r="EZ37" s="417"/>
      <c r="FA37" s="396"/>
      <c r="FB37" s="396"/>
      <c r="FC37" s="396"/>
      <c r="FD37" s="397"/>
      <c r="FE37" s="417"/>
      <c r="FF37" s="396"/>
      <c r="FG37" s="396"/>
      <c r="FH37" s="396"/>
      <c r="FI37" s="397"/>
      <c r="FJ37" s="417"/>
      <c r="FK37" s="396"/>
      <c r="FL37" s="396"/>
      <c r="FM37" s="396"/>
      <c r="FN37" s="397"/>
      <c r="FO37" s="417"/>
      <c r="FP37" s="396"/>
      <c r="FQ37" s="396"/>
      <c r="FR37" s="396"/>
      <c r="FS37" s="397"/>
      <c r="FT37" s="417"/>
      <c r="FU37" s="396"/>
      <c r="FV37" s="396"/>
      <c r="FW37" s="396"/>
      <c r="FX37" s="397"/>
      <c r="GD37" s="126"/>
      <c r="GH37" s="126"/>
      <c r="GK37" s="424"/>
      <c r="GL37" s="427"/>
      <c r="GM37" s="427"/>
      <c r="GN37" s="429"/>
      <c r="GO37" s="427"/>
      <c r="GP37" s="427"/>
      <c r="GQ37" s="432"/>
      <c r="GR37" s="429"/>
    </row>
    <row r="38" spans="1:200" ht="15.75" x14ac:dyDescent="0.2">
      <c r="A38" s="316" t="s">
        <v>43</v>
      </c>
      <c r="B38" s="325" t="s">
        <v>44</v>
      </c>
      <c r="C38" s="325"/>
      <c r="D38" s="325"/>
      <c r="E38" s="325"/>
      <c r="F38" s="33"/>
      <c r="G38" s="33"/>
      <c r="H38" s="33"/>
      <c r="I38" s="33"/>
      <c r="J38" s="42"/>
      <c r="K38" s="33"/>
      <c r="L38" s="33"/>
      <c r="M38" s="33"/>
      <c r="N38" s="33"/>
      <c r="O38" s="42"/>
      <c r="P38" s="33"/>
      <c r="Q38" s="33"/>
      <c r="R38" s="33"/>
      <c r="S38" s="33"/>
      <c r="T38" s="42"/>
      <c r="U38" s="33"/>
      <c r="V38" s="33"/>
      <c r="W38" s="33"/>
      <c r="X38" s="33"/>
      <c r="Y38" s="42"/>
      <c r="Z38" s="33"/>
      <c r="AA38" s="33"/>
      <c r="AB38" s="33"/>
      <c r="AC38" s="33"/>
      <c r="AD38" s="42"/>
      <c r="AE38" s="33"/>
      <c r="AF38" s="33"/>
      <c r="AG38" s="33"/>
      <c r="AH38" s="33"/>
      <c r="AI38" s="42"/>
      <c r="AJ38" s="33"/>
      <c r="AK38" s="33"/>
      <c r="AL38" s="33"/>
      <c r="AM38" s="33"/>
      <c r="AN38" s="42"/>
      <c r="AO38" s="33"/>
      <c r="AP38" s="33"/>
      <c r="AQ38" s="33"/>
      <c r="AR38" s="33"/>
      <c r="AS38" s="42"/>
      <c r="AT38" s="33"/>
      <c r="AU38" s="33"/>
      <c r="AV38" s="33"/>
      <c r="AW38" s="33"/>
      <c r="AX38" s="42"/>
      <c r="AY38" s="33"/>
      <c r="AZ38" s="33"/>
      <c r="BA38" s="33"/>
      <c r="BB38" s="33"/>
      <c r="BC38" s="42"/>
      <c r="BD38" s="33"/>
      <c r="BE38" s="33"/>
      <c r="BF38" s="33"/>
      <c r="BG38" s="33"/>
      <c r="BH38" s="42"/>
      <c r="BI38" s="33"/>
      <c r="BJ38" s="33"/>
      <c r="BK38" s="33"/>
      <c r="BL38" s="33"/>
      <c r="BM38" s="42"/>
      <c r="BN38" s="33"/>
      <c r="BO38" s="33"/>
      <c r="BP38" s="33"/>
      <c r="BQ38" s="33"/>
      <c r="BR38" s="42"/>
      <c r="BS38" s="33"/>
      <c r="BT38" s="33"/>
      <c r="BU38" s="33"/>
      <c r="BV38" s="33"/>
      <c r="BW38" s="42"/>
      <c r="BX38" s="33"/>
      <c r="BY38" s="33"/>
      <c r="BZ38" s="33"/>
      <c r="CA38" s="33"/>
      <c r="CB38" s="42"/>
      <c r="CC38" s="33"/>
      <c r="CD38" s="33"/>
      <c r="CE38" s="33"/>
      <c r="CF38" s="33"/>
      <c r="CG38" s="42"/>
      <c r="CH38" s="33"/>
      <c r="CI38" s="33"/>
      <c r="CJ38" s="33"/>
      <c r="CK38" s="33"/>
      <c r="CL38" s="42"/>
      <c r="CM38" s="33"/>
      <c r="CN38" s="33"/>
      <c r="CO38" s="33"/>
      <c r="CP38" s="33"/>
      <c r="CQ38" s="42"/>
      <c r="CR38" s="33"/>
      <c r="CS38" s="33"/>
      <c r="CT38" s="33"/>
      <c r="CU38" s="33"/>
      <c r="CV38" s="42"/>
      <c r="CW38" s="33"/>
      <c r="CX38" s="33"/>
      <c r="CY38" s="33"/>
      <c r="CZ38" s="33"/>
      <c r="DA38" s="42"/>
      <c r="DB38" s="33"/>
      <c r="DC38" s="33"/>
      <c r="DD38" s="33"/>
      <c r="DE38" s="33"/>
      <c r="DF38" s="42"/>
      <c r="DG38" s="33"/>
      <c r="DH38" s="33"/>
      <c r="DI38" s="33"/>
      <c r="DJ38" s="33"/>
      <c r="DK38" s="42"/>
      <c r="DL38" s="33"/>
      <c r="DM38" s="33"/>
      <c r="DN38" s="33"/>
      <c r="DO38" s="33"/>
      <c r="DP38" s="42"/>
      <c r="DQ38" s="33"/>
      <c r="DR38" s="33"/>
      <c r="DS38" s="33"/>
      <c r="DT38" s="33"/>
      <c r="DU38" s="42"/>
      <c r="DV38" s="33"/>
      <c r="DW38" s="33"/>
      <c r="DX38" s="33"/>
      <c r="DY38" s="33"/>
      <c r="DZ38" s="42"/>
      <c r="EA38" s="33"/>
      <c r="EB38" s="33"/>
      <c r="EC38" s="33"/>
      <c r="ED38" s="33"/>
      <c r="EE38" s="42"/>
      <c r="EF38" s="33"/>
      <c r="EG38" s="33"/>
      <c r="EH38" s="33"/>
      <c r="EI38" s="33"/>
      <c r="EJ38" s="42"/>
      <c r="EK38" s="33"/>
      <c r="EL38" s="33"/>
      <c r="EM38" s="33"/>
      <c r="EN38" s="33"/>
      <c r="EO38" s="42"/>
      <c r="EP38" s="33"/>
      <c r="EQ38" s="33"/>
      <c r="ER38" s="33"/>
      <c r="ES38" s="33"/>
      <c r="ET38" s="42"/>
      <c r="EU38" s="33"/>
      <c r="EV38" s="33"/>
      <c r="EW38" s="33"/>
      <c r="EX38" s="33"/>
      <c r="EY38" s="42"/>
      <c r="EZ38" s="33"/>
      <c r="FA38" s="33"/>
      <c r="FB38" s="33"/>
      <c r="FC38" s="33"/>
      <c r="FD38" s="42"/>
      <c r="FE38" s="33"/>
      <c r="FF38" s="33"/>
      <c r="FG38" s="33"/>
      <c r="FH38" s="33"/>
      <c r="FI38" s="42"/>
      <c r="FJ38" s="33"/>
      <c r="FK38" s="33"/>
      <c r="FL38" s="33"/>
      <c r="FM38" s="33"/>
      <c r="FN38" s="42"/>
      <c r="FO38" s="33"/>
      <c r="FP38" s="33"/>
      <c r="FQ38" s="33"/>
      <c r="FR38" s="33"/>
      <c r="FS38" s="42"/>
      <c r="FT38" s="33"/>
      <c r="FU38" s="33"/>
      <c r="FV38" s="33"/>
      <c r="FW38" s="33"/>
      <c r="FX38" s="42"/>
      <c r="GD38" s="116">
        <f>GD32+GD33+GD34+GD35+GD36</f>
        <v>0</v>
      </c>
      <c r="GH38" s="116">
        <f>GH32+GH33+GH34+GH35+GH36</f>
        <v>0</v>
      </c>
      <c r="GK38" s="425"/>
      <c r="GL38" s="405"/>
      <c r="GM38" s="405"/>
      <c r="GN38" s="430"/>
      <c r="GO38" s="405"/>
      <c r="GP38" s="405"/>
      <c r="GQ38" s="433"/>
      <c r="GR38" s="430"/>
    </row>
    <row r="39" spans="1:200" ht="6" customHeight="1" x14ac:dyDescent="0.2">
      <c r="A39" s="25"/>
      <c r="B39" s="328"/>
      <c r="C39" s="328"/>
      <c r="D39" s="328"/>
      <c r="E39" s="328"/>
      <c r="F39" s="379"/>
      <c r="G39" s="380"/>
      <c r="H39" s="380"/>
      <c r="I39" s="380"/>
      <c r="J39" s="381"/>
      <c r="K39" s="379"/>
      <c r="L39" s="380"/>
      <c r="M39" s="380"/>
      <c r="N39" s="380"/>
      <c r="O39" s="381"/>
      <c r="P39" s="379"/>
      <c r="Q39" s="380"/>
      <c r="R39" s="380"/>
      <c r="S39" s="380"/>
      <c r="T39" s="381"/>
      <c r="U39" s="379"/>
      <c r="V39" s="380"/>
      <c r="W39" s="380"/>
      <c r="X39" s="380"/>
      <c r="Y39" s="381"/>
      <c r="Z39" s="379"/>
      <c r="AA39" s="380"/>
      <c r="AB39" s="380"/>
      <c r="AC39" s="380"/>
      <c r="AD39" s="381"/>
      <c r="AE39" s="379"/>
      <c r="AF39" s="380"/>
      <c r="AG39" s="380"/>
      <c r="AH39" s="380"/>
      <c r="AI39" s="381"/>
      <c r="AJ39" s="379"/>
      <c r="AK39" s="380"/>
      <c r="AL39" s="380"/>
      <c r="AM39" s="380"/>
      <c r="AN39" s="381"/>
      <c r="AO39" s="379"/>
      <c r="AP39" s="380"/>
      <c r="AQ39" s="380"/>
      <c r="AR39" s="380"/>
      <c r="AS39" s="381"/>
      <c r="AT39" s="379"/>
      <c r="AU39" s="380"/>
      <c r="AV39" s="380"/>
      <c r="AW39" s="380"/>
      <c r="AX39" s="381"/>
      <c r="AY39" s="379"/>
      <c r="AZ39" s="380"/>
      <c r="BA39" s="380"/>
      <c r="BB39" s="380"/>
      <c r="BC39" s="381"/>
      <c r="BD39" s="379"/>
      <c r="BE39" s="380"/>
      <c r="BF39" s="380"/>
      <c r="BG39" s="380"/>
      <c r="BH39" s="381"/>
      <c r="BI39" s="379"/>
      <c r="BJ39" s="380"/>
      <c r="BK39" s="380"/>
      <c r="BL39" s="380"/>
      <c r="BM39" s="381"/>
      <c r="BN39" s="379"/>
      <c r="BO39" s="380"/>
      <c r="BP39" s="380"/>
      <c r="BQ39" s="380"/>
      <c r="BR39" s="381"/>
      <c r="BS39" s="379"/>
      <c r="BT39" s="380"/>
      <c r="BU39" s="380"/>
      <c r="BV39" s="380"/>
      <c r="BW39" s="381"/>
      <c r="BX39" s="379"/>
      <c r="BY39" s="380"/>
      <c r="BZ39" s="380"/>
      <c r="CA39" s="380"/>
      <c r="CB39" s="381"/>
      <c r="CC39" s="379"/>
      <c r="CD39" s="380"/>
      <c r="CE39" s="380"/>
      <c r="CF39" s="380"/>
      <c r="CG39" s="381"/>
      <c r="CH39" s="379"/>
      <c r="CI39" s="380"/>
      <c r="CJ39" s="380"/>
      <c r="CK39" s="380"/>
      <c r="CL39" s="381"/>
      <c r="CM39" s="379"/>
      <c r="CN39" s="380"/>
      <c r="CO39" s="380"/>
      <c r="CP39" s="380"/>
      <c r="CQ39" s="381"/>
      <c r="CR39" s="379"/>
      <c r="CS39" s="380"/>
      <c r="CT39" s="380"/>
      <c r="CU39" s="380"/>
      <c r="CV39" s="381"/>
      <c r="CW39" s="379"/>
      <c r="CX39" s="380"/>
      <c r="CY39" s="380"/>
      <c r="CZ39" s="380"/>
      <c r="DA39" s="381"/>
      <c r="DB39" s="379"/>
      <c r="DC39" s="380"/>
      <c r="DD39" s="380"/>
      <c r="DE39" s="380"/>
      <c r="DF39" s="381"/>
      <c r="DG39" s="379"/>
      <c r="DH39" s="380"/>
      <c r="DI39" s="380"/>
      <c r="DJ39" s="380"/>
      <c r="DK39" s="381"/>
      <c r="DL39" s="379"/>
      <c r="DM39" s="380"/>
      <c r="DN39" s="380"/>
      <c r="DO39" s="380"/>
      <c r="DP39" s="381"/>
      <c r="DQ39" s="379"/>
      <c r="DR39" s="380"/>
      <c r="DS39" s="380"/>
      <c r="DT39" s="380"/>
      <c r="DU39" s="381"/>
      <c r="DV39" s="379"/>
      <c r="DW39" s="380"/>
      <c r="DX39" s="380"/>
      <c r="DY39" s="380"/>
      <c r="DZ39" s="381"/>
      <c r="EA39" s="379"/>
      <c r="EB39" s="380"/>
      <c r="EC39" s="380"/>
      <c r="ED39" s="380"/>
      <c r="EE39" s="381"/>
      <c r="EF39" s="379"/>
      <c r="EG39" s="380"/>
      <c r="EH39" s="380"/>
      <c r="EI39" s="380"/>
      <c r="EJ39" s="381"/>
      <c r="EK39" s="379"/>
      <c r="EL39" s="380"/>
      <c r="EM39" s="380"/>
      <c r="EN39" s="380"/>
      <c r="EO39" s="381"/>
      <c r="EP39" s="379"/>
      <c r="EQ39" s="380"/>
      <c r="ER39" s="380"/>
      <c r="ES39" s="380"/>
      <c r="ET39" s="381"/>
      <c r="EU39" s="379"/>
      <c r="EV39" s="380"/>
      <c r="EW39" s="380"/>
      <c r="EX39" s="380"/>
      <c r="EY39" s="381"/>
      <c r="EZ39" s="379"/>
      <c r="FA39" s="380"/>
      <c r="FB39" s="380"/>
      <c r="FC39" s="380"/>
      <c r="FD39" s="381"/>
      <c r="FE39" s="379"/>
      <c r="FF39" s="380"/>
      <c r="FG39" s="380"/>
      <c r="FH39" s="380"/>
      <c r="FI39" s="381"/>
      <c r="FJ39" s="379"/>
      <c r="FK39" s="380"/>
      <c r="FL39" s="380"/>
      <c r="FM39" s="380"/>
      <c r="FN39" s="381"/>
      <c r="FO39" s="379"/>
      <c r="FP39" s="380"/>
      <c r="FQ39" s="380"/>
      <c r="FR39" s="380"/>
      <c r="FS39" s="381"/>
      <c r="FT39" s="379"/>
      <c r="FU39" s="380"/>
      <c r="FV39" s="380"/>
      <c r="FW39" s="380"/>
      <c r="FX39" s="381"/>
    </row>
    <row r="40" spans="1:200" ht="19.5" customHeight="1" x14ac:dyDescent="0.2">
      <c r="A40" s="25"/>
      <c r="B40" s="422" t="s">
        <v>45</v>
      </c>
      <c r="C40" s="422"/>
      <c r="D40" s="329"/>
      <c r="E40" s="330" t="s">
        <v>54</v>
      </c>
      <c r="F40" s="364"/>
      <c r="G40" s="365"/>
      <c r="H40" s="365"/>
      <c r="I40" s="365"/>
      <c r="J40" s="366"/>
      <c r="K40" s="385"/>
      <c r="L40" s="386"/>
      <c r="M40" s="386"/>
      <c r="N40" s="386"/>
      <c r="O40" s="387"/>
      <c r="P40" s="385"/>
      <c r="Q40" s="386"/>
      <c r="R40" s="386"/>
      <c r="S40" s="386"/>
      <c r="T40" s="387"/>
      <c r="U40" s="385"/>
      <c r="V40" s="386"/>
      <c r="W40" s="386"/>
      <c r="X40" s="386"/>
      <c r="Y40" s="387"/>
      <c r="Z40" s="385"/>
      <c r="AA40" s="386"/>
      <c r="AB40" s="386"/>
      <c r="AC40" s="386"/>
      <c r="AD40" s="387"/>
      <c r="AE40" s="385"/>
      <c r="AF40" s="386"/>
      <c r="AG40" s="386"/>
      <c r="AH40" s="386"/>
      <c r="AI40" s="387"/>
      <c r="AJ40" s="364"/>
      <c r="AK40" s="365"/>
      <c r="AL40" s="365"/>
      <c r="AM40" s="365"/>
      <c r="AN40" s="366"/>
      <c r="AO40" s="364"/>
      <c r="AP40" s="365"/>
      <c r="AQ40" s="365"/>
      <c r="AR40" s="365"/>
      <c r="AS40" s="366"/>
      <c r="AT40" s="364"/>
      <c r="AU40" s="365"/>
      <c r="AV40" s="365"/>
      <c r="AW40" s="365"/>
      <c r="AX40" s="366"/>
      <c r="AY40" s="364"/>
      <c r="AZ40" s="365"/>
      <c r="BA40" s="365"/>
      <c r="BB40" s="365"/>
      <c r="BC40" s="366"/>
      <c r="BD40" s="364"/>
      <c r="BE40" s="365"/>
      <c r="BF40" s="365"/>
      <c r="BG40" s="365"/>
      <c r="BH40" s="366"/>
      <c r="BI40" s="364"/>
      <c r="BJ40" s="365"/>
      <c r="BK40" s="365"/>
      <c r="BL40" s="365"/>
      <c r="BM40" s="366"/>
      <c r="BN40" s="364"/>
      <c r="BO40" s="365"/>
      <c r="BP40" s="365"/>
      <c r="BQ40" s="365"/>
      <c r="BR40" s="366"/>
      <c r="BS40" s="364"/>
      <c r="BT40" s="365"/>
      <c r="BU40" s="365"/>
      <c r="BV40" s="365"/>
      <c r="BW40" s="366"/>
      <c r="BX40" s="364"/>
      <c r="BY40" s="365"/>
      <c r="BZ40" s="365"/>
      <c r="CA40" s="365"/>
      <c r="CB40" s="366"/>
      <c r="CC40" s="364"/>
      <c r="CD40" s="365"/>
      <c r="CE40" s="365"/>
      <c r="CF40" s="365"/>
      <c r="CG40" s="366"/>
      <c r="CH40" s="364"/>
      <c r="CI40" s="365"/>
      <c r="CJ40" s="365"/>
      <c r="CK40" s="365"/>
      <c r="CL40" s="366"/>
      <c r="CM40" s="364"/>
      <c r="CN40" s="365"/>
      <c r="CO40" s="365"/>
      <c r="CP40" s="365"/>
      <c r="CQ40" s="366"/>
      <c r="CR40" s="364"/>
      <c r="CS40" s="365"/>
      <c r="CT40" s="365"/>
      <c r="CU40" s="365"/>
      <c r="CV40" s="366"/>
      <c r="CW40" s="364"/>
      <c r="CX40" s="365"/>
      <c r="CY40" s="365"/>
      <c r="CZ40" s="365"/>
      <c r="DA40" s="366"/>
      <c r="DB40" s="364"/>
      <c r="DC40" s="365"/>
      <c r="DD40" s="365"/>
      <c r="DE40" s="365"/>
      <c r="DF40" s="366"/>
      <c r="DG40" s="364"/>
      <c r="DH40" s="365"/>
      <c r="DI40" s="365"/>
      <c r="DJ40" s="365"/>
      <c r="DK40" s="366"/>
      <c r="DL40" s="364"/>
      <c r="DM40" s="365"/>
      <c r="DN40" s="365"/>
      <c r="DO40" s="365"/>
      <c r="DP40" s="366"/>
      <c r="DQ40" s="364"/>
      <c r="DR40" s="365"/>
      <c r="DS40" s="365"/>
      <c r="DT40" s="365"/>
      <c r="DU40" s="366"/>
      <c r="DV40" s="364"/>
      <c r="DW40" s="365"/>
      <c r="DX40" s="365"/>
      <c r="DY40" s="365"/>
      <c r="DZ40" s="366"/>
      <c r="EA40" s="364"/>
      <c r="EB40" s="365"/>
      <c r="EC40" s="365"/>
      <c r="ED40" s="365"/>
      <c r="EE40" s="366"/>
      <c r="EF40" s="364"/>
      <c r="EG40" s="365"/>
      <c r="EH40" s="365"/>
      <c r="EI40" s="365"/>
      <c r="EJ40" s="366"/>
      <c r="EK40" s="364"/>
      <c r="EL40" s="365"/>
      <c r="EM40" s="365"/>
      <c r="EN40" s="365"/>
      <c r="EO40" s="366"/>
      <c r="EP40" s="364"/>
      <c r="EQ40" s="365"/>
      <c r="ER40" s="365"/>
      <c r="ES40" s="365"/>
      <c r="ET40" s="366"/>
      <c r="EU40" s="364"/>
      <c r="EV40" s="365"/>
      <c r="EW40" s="365"/>
      <c r="EX40" s="365"/>
      <c r="EY40" s="366"/>
      <c r="EZ40" s="364"/>
      <c r="FA40" s="365"/>
      <c r="FB40" s="365"/>
      <c r="FC40" s="365"/>
      <c r="FD40" s="366"/>
      <c r="FE40" s="364"/>
      <c r="FF40" s="365"/>
      <c r="FG40" s="365"/>
      <c r="FH40" s="365"/>
      <c r="FI40" s="366"/>
      <c r="FJ40" s="364"/>
      <c r="FK40" s="365"/>
      <c r="FL40" s="365"/>
      <c r="FM40" s="365"/>
      <c r="FN40" s="366"/>
      <c r="FO40" s="364"/>
      <c r="FP40" s="365"/>
      <c r="FQ40" s="365"/>
      <c r="FR40" s="365"/>
      <c r="FS40" s="366"/>
      <c r="FT40" s="364"/>
      <c r="FU40" s="365"/>
      <c r="FV40" s="365"/>
      <c r="FW40" s="365"/>
      <c r="FX40" s="366"/>
      <c r="GA40" s="434" t="s">
        <v>268</v>
      </c>
      <c r="GB40" s="435"/>
      <c r="GC40" s="435"/>
      <c r="GD40" s="435"/>
      <c r="GE40" s="435"/>
      <c r="GF40" s="435"/>
      <c r="GG40" s="435"/>
      <c r="GH40" s="436"/>
      <c r="GK40" s="282" t="s">
        <v>275</v>
      </c>
      <c r="GL40" s="283"/>
      <c r="GM40" s="282" t="s">
        <v>280</v>
      </c>
      <c r="GN40" s="284"/>
      <c r="GO40" s="282" t="s">
        <v>281</v>
      </c>
      <c r="GP40" s="284"/>
      <c r="GQ40" s="242" t="s">
        <v>284</v>
      </c>
      <c r="GR40" s="284"/>
    </row>
    <row r="41" spans="1:200" ht="30" customHeight="1" x14ac:dyDescent="0.2">
      <c r="A41" s="25"/>
      <c r="B41" s="398" t="s">
        <v>15</v>
      </c>
      <c r="C41" s="398"/>
      <c r="D41" s="326"/>
      <c r="E41" s="330" t="s">
        <v>54</v>
      </c>
      <c r="F41" s="372"/>
      <c r="G41" s="370"/>
      <c r="H41" s="370"/>
      <c r="I41" s="370"/>
      <c r="J41" s="371"/>
      <c r="K41" s="372"/>
      <c r="L41" s="370"/>
      <c r="M41" s="370"/>
      <c r="N41" s="370"/>
      <c r="O41" s="371"/>
      <c r="P41" s="372"/>
      <c r="Q41" s="370"/>
      <c r="R41" s="370"/>
      <c r="S41" s="370"/>
      <c r="T41" s="371"/>
      <c r="U41" s="372"/>
      <c r="V41" s="370"/>
      <c r="W41" s="370"/>
      <c r="X41" s="370"/>
      <c r="Y41" s="371"/>
      <c r="Z41" s="372"/>
      <c r="AA41" s="370"/>
      <c r="AB41" s="370"/>
      <c r="AC41" s="370"/>
      <c r="AD41" s="371"/>
      <c r="AE41" s="372"/>
      <c r="AF41" s="370"/>
      <c r="AG41" s="370"/>
      <c r="AH41" s="370"/>
      <c r="AI41" s="371"/>
      <c r="AJ41" s="372"/>
      <c r="AK41" s="370"/>
      <c r="AL41" s="370"/>
      <c r="AM41" s="370"/>
      <c r="AN41" s="371"/>
      <c r="AO41" s="372"/>
      <c r="AP41" s="370"/>
      <c r="AQ41" s="370"/>
      <c r="AR41" s="370"/>
      <c r="AS41" s="371"/>
      <c r="AT41" s="372"/>
      <c r="AU41" s="370"/>
      <c r="AV41" s="370"/>
      <c r="AW41" s="370"/>
      <c r="AX41" s="371"/>
      <c r="AY41" s="372"/>
      <c r="AZ41" s="370"/>
      <c r="BA41" s="370"/>
      <c r="BB41" s="370"/>
      <c r="BC41" s="371"/>
      <c r="BD41" s="372"/>
      <c r="BE41" s="370"/>
      <c r="BF41" s="370"/>
      <c r="BG41" s="370"/>
      <c r="BH41" s="371"/>
      <c r="BI41" s="372"/>
      <c r="BJ41" s="370"/>
      <c r="BK41" s="370"/>
      <c r="BL41" s="370"/>
      <c r="BM41" s="371"/>
      <c r="BN41" s="372"/>
      <c r="BO41" s="370"/>
      <c r="BP41" s="370"/>
      <c r="BQ41" s="370"/>
      <c r="BR41" s="371"/>
      <c r="BS41" s="372"/>
      <c r="BT41" s="370"/>
      <c r="BU41" s="370"/>
      <c r="BV41" s="370"/>
      <c r="BW41" s="371"/>
      <c r="BX41" s="372"/>
      <c r="BY41" s="370"/>
      <c r="BZ41" s="370"/>
      <c r="CA41" s="370"/>
      <c r="CB41" s="371"/>
      <c r="CC41" s="372"/>
      <c r="CD41" s="370"/>
      <c r="CE41" s="370"/>
      <c r="CF41" s="370"/>
      <c r="CG41" s="371"/>
      <c r="CH41" s="372"/>
      <c r="CI41" s="370"/>
      <c r="CJ41" s="370"/>
      <c r="CK41" s="370"/>
      <c r="CL41" s="371"/>
      <c r="CM41" s="372"/>
      <c r="CN41" s="370"/>
      <c r="CO41" s="370"/>
      <c r="CP41" s="370"/>
      <c r="CQ41" s="371"/>
      <c r="CR41" s="372"/>
      <c r="CS41" s="370"/>
      <c r="CT41" s="370"/>
      <c r="CU41" s="370"/>
      <c r="CV41" s="371"/>
      <c r="CW41" s="372"/>
      <c r="CX41" s="370"/>
      <c r="CY41" s="370"/>
      <c r="CZ41" s="370"/>
      <c r="DA41" s="371"/>
      <c r="DB41" s="372"/>
      <c r="DC41" s="370"/>
      <c r="DD41" s="370"/>
      <c r="DE41" s="370"/>
      <c r="DF41" s="371"/>
      <c r="DG41" s="372"/>
      <c r="DH41" s="370"/>
      <c r="DI41" s="370"/>
      <c r="DJ41" s="370"/>
      <c r="DK41" s="371"/>
      <c r="DL41" s="372"/>
      <c r="DM41" s="370"/>
      <c r="DN41" s="370"/>
      <c r="DO41" s="370"/>
      <c r="DP41" s="371"/>
      <c r="DQ41" s="372"/>
      <c r="DR41" s="370"/>
      <c r="DS41" s="370"/>
      <c r="DT41" s="370"/>
      <c r="DU41" s="371"/>
      <c r="DV41" s="372"/>
      <c r="DW41" s="370"/>
      <c r="DX41" s="370"/>
      <c r="DY41" s="370"/>
      <c r="DZ41" s="371"/>
      <c r="EA41" s="372"/>
      <c r="EB41" s="370"/>
      <c r="EC41" s="370"/>
      <c r="ED41" s="370"/>
      <c r="EE41" s="371"/>
      <c r="EF41" s="372"/>
      <c r="EG41" s="370"/>
      <c r="EH41" s="370"/>
      <c r="EI41" s="370"/>
      <c r="EJ41" s="371"/>
      <c r="EK41" s="372"/>
      <c r="EL41" s="370"/>
      <c r="EM41" s="370"/>
      <c r="EN41" s="370"/>
      <c r="EO41" s="371"/>
      <c r="EP41" s="372"/>
      <c r="EQ41" s="370"/>
      <c r="ER41" s="370"/>
      <c r="ES41" s="370"/>
      <c r="ET41" s="371"/>
      <c r="EU41" s="372"/>
      <c r="EV41" s="370"/>
      <c r="EW41" s="370"/>
      <c r="EX41" s="370"/>
      <c r="EY41" s="371"/>
      <c r="EZ41" s="372"/>
      <c r="FA41" s="370"/>
      <c r="FB41" s="370"/>
      <c r="FC41" s="370"/>
      <c r="FD41" s="371"/>
      <c r="FE41" s="372"/>
      <c r="FF41" s="370"/>
      <c r="FG41" s="370"/>
      <c r="FH41" s="370"/>
      <c r="FI41" s="371"/>
      <c r="FJ41" s="372"/>
      <c r="FK41" s="370"/>
      <c r="FL41" s="370"/>
      <c r="FM41" s="370"/>
      <c r="FN41" s="371"/>
      <c r="FO41" s="372"/>
      <c r="FP41" s="370"/>
      <c r="FQ41" s="370"/>
      <c r="FR41" s="370"/>
      <c r="FS41" s="371"/>
      <c r="FT41" s="372"/>
      <c r="FU41" s="370"/>
      <c r="FV41" s="370"/>
      <c r="FW41" s="370"/>
      <c r="FX41" s="371"/>
      <c r="GA41" s="151"/>
      <c r="GB41" s="234">
        <f>COUNTIFS($F$32:$FX$32,"x",$F$12:$FX$12,"A",$F$70:$FX$70,"&gt;0")</f>
        <v>0</v>
      </c>
      <c r="GC41" s="234">
        <f>COUNTIFS($F$32:$FX$32,"x",$F$12:$FX$12,"B",$F$70:$FX$70,"&gt;0")</f>
        <v>0</v>
      </c>
      <c r="GD41" s="261">
        <f t="shared" ref="GD41:GD45" si="44">GB41+GC41</f>
        <v>0</v>
      </c>
      <c r="GE41" s="234">
        <f>COUNTIFS($F$32:$FX$32,"x",$F$12:$FX$12,"C",$F$70:$FX$70,"&gt;0")</f>
        <v>0</v>
      </c>
      <c r="GF41" s="234">
        <f>COUNTIFS($F$32:$FX$32,"x",$F$12:$FX$12,"D",$F$70:$FX$70,"&gt;0")</f>
        <v>0</v>
      </c>
      <c r="GG41" s="234">
        <f>COUNTIFS($F$32:$FX$32,"x",$F$12:$FX$12,"E",$F$70:$FX$70,"&gt;0")</f>
        <v>0</v>
      </c>
      <c r="GH41" s="115">
        <f t="shared" ref="GH41:GH45" si="45">GE41+GF41+GG41</f>
        <v>0</v>
      </c>
      <c r="GK41" s="280" t="s">
        <v>276</v>
      </c>
      <c r="GL41" s="278"/>
      <c r="GM41" s="151">
        <f>SUMIF($F$70:$FX$70,"&gt;0",F40:FX40)</f>
        <v>0</v>
      </c>
      <c r="GN41" s="276"/>
      <c r="GO41" s="277" t="str">
        <f>IF(GQ41=0,"---",GM41/GQ41)</f>
        <v>---</v>
      </c>
      <c r="GP41" s="278"/>
      <c r="GQ41" s="151">
        <f>COUNTIFS($F$70:$FX$70,"&gt;0",F40:FX40,"&gt;0")</f>
        <v>0</v>
      </c>
      <c r="GR41" s="276"/>
    </row>
    <row r="42" spans="1:200" ht="30" customHeight="1" x14ac:dyDescent="0.2">
      <c r="A42" s="25"/>
      <c r="B42" s="398" t="s">
        <v>14</v>
      </c>
      <c r="C42" s="398"/>
      <c r="D42" s="326"/>
      <c r="E42" s="331" t="s">
        <v>213</v>
      </c>
      <c r="F42" s="372"/>
      <c r="G42" s="370"/>
      <c r="H42" s="370"/>
      <c r="I42" s="370"/>
      <c r="J42" s="371"/>
      <c r="K42" s="372"/>
      <c r="L42" s="370"/>
      <c r="M42" s="370"/>
      <c r="N42" s="370"/>
      <c r="O42" s="371"/>
      <c r="P42" s="372"/>
      <c r="Q42" s="370"/>
      <c r="R42" s="370"/>
      <c r="S42" s="370"/>
      <c r="T42" s="371"/>
      <c r="U42" s="372"/>
      <c r="V42" s="370"/>
      <c r="W42" s="370"/>
      <c r="X42" s="370"/>
      <c r="Y42" s="371"/>
      <c r="Z42" s="372"/>
      <c r="AA42" s="370"/>
      <c r="AB42" s="370"/>
      <c r="AC42" s="370"/>
      <c r="AD42" s="371"/>
      <c r="AE42" s="372"/>
      <c r="AF42" s="370"/>
      <c r="AG42" s="370"/>
      <c r="AH42" s="370"/>
      <c r="AI42" s="371"/>
      <c r="AJ42" s="372"/>
      <c r="AK42" s="370"/>
      <c r="AL42" s="370"/>
      <c r="AM42" s="370"/>
      <c r="AN42" s="371"/>
      <c r="AO42" s="372"/>
      <c r="AP42" s="370"/>
      <c r="AQ42" s="370"/>
      <c r="AR42" s="370"/>
      <c r="AS42" s="371"/>
      <c r="AT42" s="372"/>
      <c r="AU42" s="370"/>
      <c r="AV42" s="370"/>
      <c r="AW42" s="370"/>
      <c r="AX42" s="371"/>
      <c r="AY42" s="372"/>
      <c r="AZ42" s="370"/>
      <c r="BA42" s="370"/>
      <c r="BB42" s="370"/>
      <c r="BC42" s="371"/>
      <c r="BD42" s="372"/>
      <c r="BE42" s="370"/>
      <c r="BF42" s="370"/>
      <c r="BG42" s="370"/>
      <c r="BH42" s="371"/>
      <c r="BI42" s="372"/>
      <c r="BJ42" s="370"/>
      <c r="BK42" s="370"/>
      <c r="BL42" s="370"/>
      <c r="BM42" s="371"/>
      <c r="BN42" s="372"/>
      <c r="BO42" s="370"/>
      <c r="BP42" s="370"/>
      <c r="BQ42" s="370"/>
      <c r="BR42" s="371"/>
      <c r="BS42" s="372"/>
      <c r="BT42" s="370"/>
      <c r="BU42" s="370"/>
      <c r="BV42" s="370"/>
      <c r="BW42" s="371"/>
      <c r="BX42" s="372"/>
      <c r="BY42" s="370"/>
      <c r="BZ42" s="370"/>
      <c r="CA42" s="370"/>
      <c r="CB42" s="371"/>
      <c r="CC42" s="372"/>
      <c r="CD42" s="370"/>
      <c r="CE42" s="370"/>
      <c r="CF42" s="370"/>
      <c r="CG42" s="371"/>
      <c r="CH42" s="372"/>
      <c r="CI42" s="370"/>
      <c r="CJ42" s="370"/>
      <c r="CK42" s="370"/>
      <c r="CL42" s="371"/>
      <c r="CM42" s="372"/>
      <c r="CN42" s="370"/>
      <c r="CO42" s="370"/>
      <c r="CP42" s="370"/>
      <c r="CQ42" s="371"/>
      <c r="CR42" s="372"/>
      <c r="CS42" s="370"/>
      <c r="CT42" s="370"/>
      <c r="CU42" s="370"/>
      <c r="CV42" s="371"/>
      <c r="CW42" s="372"/>
      <c r="CX42" s="370"/>
      <c r="CY42" s="370"/>
      <c r="CZ42" s="370"/>
      <c r="DA42" s="371"/>
      <c r="DB42" s="372"/>
      <c r="DC42" s="370"/>
      <c r="DD42" s="370"/>
      <c r="DE42" s="370"/>
      <c r="DF42" s="371"/>
      <c r="DG42" s="372"/>
      <c r="DH42" s="370"/>
      <c r="DI42" s="370"/>
      <c r="DJ42" s="370"/>
      <c r="DK42" s="371"/>
      <c r="DL42" s="372"/>
      <c r="DM42" s="370"/>
      <c r="DN42" s="370"/>
      <c r="DO42" s="370"/>
      <c r="DP42" s="371"/>
      <c r="DQ42" s="372"/>
      <c r="DR42" s="370"/>
      <c r="DS42" s="370"/>
      <c r="DT42" s="370"/>
      <c r="DU42" s="371"/>
      <c r="DV42" s="372"/>
      <c r="DW42" s="370"/>
      <c r="DX42" s="370"/>
      <c r="DY42" s="370"/>
      <c r="DZ42" s="371"/>
      <c r="EA42" s="372"/>
      <c r="EB42" s="370"/>
      <c r="EC42" s="370"/>
      <c r="ED42" s="370"/>
      <c r="EE42" s="371"/>
      <c r="EF42" s="372"/>
      <c r="EG42" s="370"/>
      <c r="EH42" s="370"/>
      <c r="EI42" s="370"/>
      <c r="EJ42" s="371"/>
      <c r="EK42" s="372"/>
      <c r="EL42" s="370"/>
      <c r="EM42" s="370"/>
      <c r="EN42" s="370"/>
      <c r="EO42" s="371"/>
      <c r="EP42" s="372"/>
      <c r="EQ42" s="370"/>
      <c r="ER42" s="370"/>
      <c r="ES42" s="370"/>
      <c r="ET42" s="371"/>
      <c r="EU42" s="372"/>
      <c r="EV42" s="370"/>
      <c r="EW42" s="370"/>
      <c r="EX42" s="370"/>
      <c r="EY42" s="371"/>
      <c r="EZ42" s="372"/>
      <c r="FA42" s="370"/>
      <c r="FB42" s="370"/>
      <c r="FC42" s="370"/>
      <c r="FD42" s="371"/>
      <c r="FE42" s="372"/>
      <c r="FF42" s="370"/>
      <c r="FG42" s="370"/>
      <c r="FH42" s="370"/>
      <c r="FI42" s="371"/>
      <c r="FJ42" s="372"/>
      <c r="FK42" s="370"/>
      <c r="FL42" s="370"/>
      <c r="FM42" s="370"/>
      <c r="FN42" s="371"/>
      <c r="FO42" s="372"/>
      <c r="FP42" s="370"/>
      <c r="FQ42" s="370"/>
      <c r="FR42" s="370"/>
      <c r="FS42" s="371"/>
      <c r="FT42" s="372"/>
      <c r="FU42" s="370"/>
      <c r="FV42" s="370"/>
      <c r="FW42" s="370"/>
      <c r="FX42" s="371"/>
      <c r="GA42" s="151"/>
      <c r="GB42" s="234">
        <f>COUNTIFS($F$33:$FX$33,"x",$F$12:$FX$12,"A",$F$70:$FX$70,"&gt;0")</f>
        <v>0</v>
      </c>
      <c r="GC42" s="234">
        <f>COUNTIFS($F$33:$FX$33,"x",$F$12:$FX$12,"B",$F$70:$FX$70,"&gt;0")</f>
        <v>0</v>
      </c>
      <c r="GD42" s="261">
        <f t="shared" si="44"/>
        <v>0</v>
      </c>
      <c r="GE42" s="234">
        <f>COUNTIFS($F$33:$FX$33,"x",$F$12:$FX$12,"C",$F$70:$FX$70,"&gt;0")</f>
        <v>0</v>
      </c>
      <c r="GF42" s="234">
        <f>COUNTIFS($F$33:$FX$33,"x",$F$12:$FX$12,"D",$F$70:$FX$70,"&gt;0")</f>
        <v>0</v>
      </c>
      <c r="GG42" s="234">
        <f>COUNTIFS($F$33:$FX$33,"x",$F$12:$FX$12,"E",$F$70:$FX$70,"&gt;0")</f>
        <v>0</v>
      </c>
      <c r="GH42" s="115">
        <f t="shared" si="45"/>
        <v>0</v>
      </c>
      <c r="GK42" s="280" t="s">
        <v>277</v>
      </c>
      <c r="GL42" s="278"/>
      <c r="GM42" s="151">
        <f t="shared" ref="GM42:GM44" si="46">SUMIF($F$70:$FX$70,"&gt;0",F41:FX41)</f>
        <v>0</v>
      </c>
      <c r="GN42" s="276"/>
      <c r="GO42" s="277" t="str">
        <f t="shared" ref="GO42:GO44" si="47">IF(GQ42=0,"---",GM42/GQ42)</f>
        <v>---</v>
      </c>
      <c r="GP42" s="278"/>
      <c r="GQ42" s="151">
        <f t="shared" ref="GQ42:GQ44" si="48">COUNTIFS($F$70:$FX$70,"&gt;0",F41:FX41,"&gt;0")</f>
        <v>0</v>
      </c>
      <c r="GR42" s="276"/>
    </row>
    <row r="43" spans="1:200" ht="30" customHeight="1" x14ac:dyDescent="0.2">
      <c r="A43" s="25"/>
      <c r="B43" s="421" t="s">
        <v>16</v>
      </c>
      <c r="C43" s="421"/>
      <c r="D43" s="28"/>
      <c r="E43" s="331" t="s">
        <v>54</v>
      </c>
      <c r="F43" s="372"/>
      <c r="G43" s="370"/>
      <c r="H43" s="370"/>
      <c r="I43" s="370"/>
      <c r="J43" s="371"/>
      <c r="K43" s="372"/>
      <c r="L43" s="370"/>
      <c r="M43" s="370"/>
      <c r="N43" s="370"/>
      <c r="O43" s="371"/>
      <c r="P43" s="372"/>
      <c r="Q43" s="370"/>
      <c r="R43" s="370"/>
      <c r="S43" s="370"/>
      <c r="T43" s="371"/>
      <c r="U43" s="372"/>
      <c r="V43" s="370"/>
      <c r="W43" s="370"/>
      <c r="X43" s="370"/>
      <c r="Y43" s="371"/>
      <c r="Z43" s="372"/>
      <c r="AA43" s="370"/>
      <c r="AB43" s="370"/>
      <c r="AC43" s="370"/>
      <c r="AD43" s="371"/>
      <c r="AE43" s="372"/>
      <c r="AF43" s="370"/>
      <c r="AG43" s="370"/>
      <c r="AH43" s="370"/>
      <c r="AI43" s="371"/>
      <c r="AJ43" s="372"/>
      <c r="AK43" s="370"/>
      <c r="AL43" s="370"/>
      <c r="AM43" s="370"/>
      <c r="AN43" s="371"/>
      <c r="AO43" s="372"/>
      <c r="AP43" s="370"/>
      <c r="AQ43" s="370"/>
      <c r="AR43" s="370"/>
      <c r="AS43" s="371"/>
      <c r="AT43" s="372"/>
      <c r="AU43" s="370"/>
      <c r="AV43" s="370"/>
      <c r="AW43" s="370"/>
      <c r="AX43" s="371"/>
      <c r="AY43" s="372"/>
      <c r="AZ43" s="370"/>
      <c r="BA43" s="370"/>
      <c r="BB43" s="370"/>
      <c r="BC43" s="371"/>
      <c r="BD43" s="372"/>
      <c r="BE43" s="370"/>
      <c r="BF43" s="370"/>
      <c r="BG43" s="370"/>
      <c r="BH43" s="371"/>
      <c r="BI43" s="372"/>
      <c r="BJ43" s="370"/>
      <c r="BK43" s="370"/>
      <c r="BL43" s="370"/>
      <c r="BM43" s="371"/>
      <c r="BN43" s="372"/>
      <c r="BO43" s="370"/>
      <c r="BP43" s="370"/>
      <c r="BQ43" s="370"/>
      <c r="BR43" s="371"/>
      <c r="BS43" s="372"/>
      <c r="BT43" s="370"/>
      <c r="BU43" s="370"/>
      <c r="BV43" s="370"/>
      <c r="BW43" s="371"/>
      <c r="BX43" s="372"/>
      <c r="BY43" s="370"/>
      <c r="BZ43" s="370"/>
      <c r="CA43" s="370"/>
      <c r="CB43" s="371"/>
      <c r="CC43" s="372"/>
      <c r="CD43" s="370"/>
      <c r="CE43" s="370"/>
      <c r="CF43" s="370"/>
      <c r="CG43" s="371"/>
      <c r="CH43" s="372"/>
      <c r="CI43" s="370"/>
      <c r="CJ43" s="370"/>
      <c r="CK43" s="370"/>
      <c r="CL43" s="371"/>
      <c r="CM43" s="372"/>
      <c r="CN43" s="370"/>
      <c r="CO43" s="370"/>
      <c r="CP43" s="370"/>
      <c r="CQ43" s="371"/>
      <c r="CR43" s="372"/>
      <c r="CS43" s="370"/>
      <c r="CT43" s="370"/>
      <c r="CU43" s="370"/>
      <c r="CV43" s="371"/>
      <c r="CW43" s="372"/>
      <c r="CX43" s="370"/>
      <c r="CY43" s="370"/>
      <c r="CZ43" s="370"/>
      <c r="DA43" s="371"/>
      <c r="DB43" s="372"/>
      <c r="DC43" s="370"/>
      <c r="DD43" s="370"/>
      <c r="DE43" s="370"/>
      <c r="DF43" s="371"/>
      <c r="DG43" s="372"/>
      <c r="DH43" s="370"/>
      <c r="DI43" s="370"/>
      <c r="DJ43" s="370"/>
      <c r="DK43" s="371"/>
      <c r="DL43" s="372"/>
      <c r="DM43" s="370"/>
      <c r="DN43" s="370"/>
      <c r="DO43" s="370"/>
      <c r="DP43" s="371"/>
      <c r="DQ43" s="372"/>
      <c r="DR43" s="370"/>
      <c r="DS43" s="370"/>
      <c r="DT43" s="370"/>
      <c r="DU43" s="371"/>
      <c r="DV43" s="372"/>
      <c r="DW43" s="370"/>
      <c r="DX43" s="370"/>
      <c r="DY43" s="370"/>
      <c r="DZ43" s="371"/>
      <c r="EA43" s="372"/>
      <c r="EB43" s="370"/>
      <c r="EC43" s="370"/>
      <c r="ED43" s="370"/>
      <c r="EE43" s="371"/>
      <c r="EF43" s="372"/>
      <c r="EG43" s="370"/>
      <c r="EH43" s="370"/>
      <c r="EI43" s="370"/>
      <c r="EJ43" s="371"/>
      <c r="EK43" s="372"/>
      <c r="EL43" s="370"/>
      <c r="EM43" s="370"/>
      <c r="EN43" s="370"/>
      <c r="EO43" s="371"/>
      <c r="EP43" s="372"/>
      <c r="EQ43" s="370"/>
      <c r="ER43" s="370"/>
      <c r="ES43" s="370"/>
      <c r="ET43" s="371"/>
      <c r="EU43" s="372"/>
      <c r="EV43" s="370"/>
      <c r="EW43" s="370"/>
      <c r="EX43" s="370"/>
      <c r="EY43" s="371"/>
      <c r="EZ43" s="372"/>
      <c r="FA43" s="370"/>
      <c r="FB43" s="370"/>
      <c r="FC43" s="370"/>
      <c r="FD43" s="371"/>
      <c r="FE43" s="372"/>
      <c r="FF43" s="370"/>
      <c r="FG43" s="370"/>
      <c r="FH43" s="370"/>
      <c r="FI43" s="371"/>
      <c r="FJ43" s="372"/>
      <c r="FK43" s="370"/>
      <c r="FL43" s="370"/>
      <c r="FM43" s="370"/>
      <c r="FN43" s="371"/>
      <c r="FO43" s="372"/>
      <c r="FP43" s="370"/>
      <c r="FQ43" s="370"/>
      <c r="FR43" s="370"/>
      <c r="FS43" s="371"/>
      <c r="FT43" s="372"/>
      <c r="FU43" s="370"/>
      <c r="FV43" s="370"/>
      <c r="FW43" s="370"/>
      <c r="FX43" s="371"/>
      <c r="GA43" s="151"/>
      <c r="GB43" s="234">
        <f>COUNTIFS($F$34:$FX$34,"x",$F$12:$FX$12,"A",$F$70:$FX$70,"&gt;0")</f>
        <v>0</v>
      </c>
      <c r="GC43" s="234">
        <f>COUNTIFS($F$34:$FX$34,"x",$F$12:$FX$12,"B",$F$70:$FX$70,"&gt;0")</f>
        <v>0</v>
      </c>
      <c r="GD43" s="261">
        <f t="shared" si="44"/>
        <v>0</v>
      </c>
      <c r="GE43" s="234">
        <f>COUNTIFS($F$34:$FX$34,"x",$F$12:$FX$12,"C",$F$70:$FX$70,"&gt;0")</f>
        <v>0</v>
      </c>
      <c r="GF43" s="234">
        <f>COUNTIFS($F$34:$FX$34,"x",$F$12:$FX$12,"D",$F$70:$FX$70,"&gt;0")</f>
        <v>0</v>
      </c>
      <c r="GG43" s="234">
        <f>COUNTIFS($F$34:$FX$34,"x",$F$12:$FX$12,"E",$F$70:$FX$70,"&gt;0")</f>
        <v>0</v>
      </c>
      <c r="GH43" s="115">
        <f t="shared" si="45"/>
        <v>0</v>
      </c>
      <c r="GK43" s="280" t="s">
        <v>278</v>
      </c>
      <c r="GL43" s="278"/>
      <c r="GM43" s="151">
        <f t="shared" si="46"/>
        <v>0</v>
      </c>
      <c r="GN43" s="276"/>
      <c r="GO43" s="277" t="str">
        <f t="shared" si="47"/>
        <v>---</v>
      </c>
      <c r="GP43" s="278"/>
      <c r="GQ43" s="151">
        <f t="shared" si="48"/>
        <v>0</v>
      </c>
      <c r="GR43" s="276"/>
    </row>
    <row r="44" spans="1:200" ht="18" customHeight="1" x14ac:dyDescent="0.2">
      <c r="A44" s="25"/>
      <c r="B44" s="328"/>
      <c r="C44" s="328"/>
      <c r="D44" s="328"/>
      <c r="E44" s="328"/>
      <c r="F44" s="367"/>
      <c r="G44" s="368"/>
      <c r="H44" s="368"/>
      <c r="I44" s="368"/>
      <c r="J44" s="369"/>
      <c r="K44" s="367"/>
      <c r="L44" s="368"/>
      <c r="M44" s="368"/>
      <c r="N44" s="368"/>
      <c r="O44" s="369"/>
      <c r="P44" s="367"/>
      <c r="Q44" s="368"/>
      <c r="R44" s="368"/>
      <c r="S44" s="368"/>
      <c r="T44" s="369"/>
      <c r="U44" s="367"/>
      <c r="V44" s="368"/>
      <c r="W44" s="368"/>
      <c r="X44" s="368"/>
      <c r="Y44" s="369"/>
      <c r="Z44" s="367"/>
      <c r="AA44" s="368"/>
      <c r="AB44" s="368"/>
      <c r="AC44" s="368"/>
      <c r="AD44" s="369"/>
      <c r="AE44" s="367"/>
      <c r="AF44" s="368"/>
      <c r="AG44" s="368"/>
      <c r="AH44" s="368"/>
      <c r="AI44" s="369"/>
      <c r="AJ44" s="367"/>
      <c r="AK44" s="368"/>
      <c r="AL44" s="368"/>
      <c r="AM44" s="368"/>
      <c r="AN44" s="369"/>
      <c r="AO44" s="367"/>
      <c r="AP44" s="368"/>
      <c r="AQ44" s="368"/>
      <c r="AR44" s="368"/>
      <c r="AS44" s="369"/>
      <c r="AT44" s="367"/>
      <c r="AU44" s="368"/>
      <c r="AV44" s="368"/>
      <c r="AW44" s="368"/>
      <c r="AX44" s="369"/>
      <c r="AY44" s="367"/>
      <c r="AZ44" s="368"/>
      <c r="BA44" s="368"/>
      <c r="BB44" s="368"/>
      <c r="BC44" s="369"/>
      <c r="BD44" s="367"/>
      <c r="BE44" s="368"/>
      <c r="BF44" s="368"/>
      <c r="BG44" s="368"/>
      <c r="BH44" s="369"/>
      <c r="BI44" s="367"/>
      <c r="BJ44" s="368"/>
      <c r="BK44" s="368"/>
      <c r="BL44" s="368"/>
      <c r="BM44" s="369"/>
      <c r="BN44" s="367"/>
      <c r="BO44" s="368"/>
      <c r="BP44" s="368"/>
      <c r="BQ44" s="368"/>
      <c r="BR44" s="369"/>
      <c r="BS44" s="367"/>
      <c r="BT44" s="368"/>
      <c r="BU44" s="368"/>
      <c r="BV44" s="368"/>
      <c r="BW44" s="369"/>
      <c r="BX44" s="367"/>
      <c r="BY44" s="368"/>
      <c r="BZ44" s="368"/>
      <c r="CA44" s="368"/>
      <c r="CB44" s="369"/>
      <c r="CC44" s="367"/>
      <c r="CD44" s="368"/>
      <c r="CE44" s="368"/>
      <c r="CF44" s="368"/>
      <c r="CG44" s="369"/>
      <c r="CH44" s="367"/>
      <c r="CI44" s="368"/>
      <c r="CJ44" s="368"/>
      <c r="CK44" s="368"/>
      <c r="CL44" s="369"/>
      <c r="CM44" s="367"/>
      <c r="CN44" s="368"/>
      <c r="CO44" s="368"/>
      <c r="CP44" s="368"/>
      <c r="CQ44" s="369"/>
      <c r="CR44" s="367"/>
      <c r="CS44" s="368"/>
      <c r="CT44" s="368"/>
      <c r="CU44" s="368"/>
      <c r="CV44" s="369"/>
      <c r="CW44" s="367"/>
      <c r="CX44" s="368"/>
      <c r="CY44" s="368"/>
      <c r="CZ44" s="368"/>
      <c r="DA44" s="369"/>
      <c r="DB44" s="367"/>
      <c r="DC44" s="368"/>
      <c r="DD44" s="368"/>
      <c r="DE44" s="368"/>
      <c r="DF44" s="369"/>
      <c r="DG44" s="367"/>
      <c r="DH44" s="368"/>
      <c r="DI44" s="368"/>
      <c r="DJ44" s="368"/>
      <c r="DK44" s="369"/>
      <c r="DL44" s="367"/>
      <c r="DM44" s="368"/>
      <c r="DN44" s="368"/>
      <c r="DO44" s="368"/>
      <c r="DP44" s="369"/>
      <c r="DQ44" s="367"/>
      <c r="DR44" s="368"/>
      <c r="DS44" s="368"/>
      <c r="DT44" s="368"/>
      <c r="DU44" s="369"/>
      <c r="DV44" s="367"/>
      <c r="DW44" s="368"/>
      <c r="DX44" s="368"/>
      <c r="DY44" s="368"/>
      <c r="DZ44" s="369"/>
      <c r="EA44" s="367"/>
      <c r="EB44" s="368"/>
      <c r="EC44" s="368"/>
      <c r="ED44" s="368"/>
      <c r="EE44" s="369"/>
      <c r="EF44" s="367"/>
      <c r="EG44" s="368"/>
      <c r="EH44" s="368"/>
      <c r="EI44" s="368"/>
      <c r="EJ44" s="369"/>
      <c r="EK44" s="367"/>
      <c r="EL44" s="368"/>
      <c r="EM44" s="368"/>
      <c r="EN44" s="368"/>
      <c r="EO44" s="369"/>
      <c r="EP44" s="367"/>
      <c r="EQ44" s="368"/>
      <c r="ER44" s="368"/>
      <c r="ES44" s="368"/>
      <c r="ET44" s="369"/>
      <c r="EU44" s="367"/>
      <c r="EV44" s="368"/>
      <c r="EW44" s="368"/>
      <c r="EX44" s="368"/>
      <c r="EY44" s="369"/>
      <c r="EZ44" s="367"/>
      <c r="FA44" s="368"/>
      <c r="FB44" s="368"/>
      <c r="FC44" s="368"/>
      <c r="FD44" s="369"/>
      <c r="FE44" s="367"/>
      <c r="FF44" s="368"/>
      <c r="FG44" s="368"/>
      <c r="FH44" s="368"/>
      <c r="FI44" s="369"/>
      <c r="FJ44" s="367"/>
      <c r="FK44" s="368"/>
      <c r="FL44" s="368"/>
      <c r="FM44" s="368"/>
      <c r="FN44" s="369"/>
      <c r="FO44" s="367"/>
      <c r="FP44" s="368"/>
      <c r="FQ44" s="368"/>
      <c r="FR44" s="368"/>
      <c r="FS44" s="369"/>
      <c r="FT44" s="367"/>
      <c r="FU44" s="368"/>
      <c r="FV44" s="368"/>
      <c r="FW44" s="368"/>
      <c r="FX44" s="369"/>
      <c r="GA44" s="151"/>
      <c r="GB44" s="234">
        <f>COUNTIFS($F$35:$FX$35,"x",$F$12:$FX$12,"A",$F$70:$FX$70,"&gt;0")</f>
        <v>0</v>
      </c>
      <c r="GC44" s="234">
        <f>COUNTIFS($F$35:$FX$35,"x",$F$12:$FX$12,"B",$F$70:$FX$70,"&gt;0")</f>
        <v>0</v>
      </c>
      <c r="GD44" s="261">
        <f t="shared" si="44"/>
        <v>0</v>
      </c>
      <c r="GE44" s="234">
        <f>COUNTIFS($F$35:$FX$35,"x",$F$12:$FX$12,"C",$F$70:$FX$70,"&gt;0")</f>
        <v>0</v>
      </c>
      <c r="GF44" s="234">
        <f>COUNTIFS($F$35:$FX$35,"x",$F$12:$FX$12,"D",$F$70:$FX$70,"&gt;0")</f>
        <v>0</v>
      </c>
      <c r="GG44" s="234">
        <f>COUNTIFS($F$35:$FX$35,"x",$F$12:$FX$12,"E",$F$70:$FX$70,"&gt;0")</f>
        <v>0</v>
      </c>
      <c r="GH44" s="115">
        <f t="shared" si="45"/>
        <v>0</v>
      </c>
      <c r="GK44" s="281" t="s">
        <v>279</v>
      </c>
      <c r="GL44" s="271"/>
      <c r="GM44" s="177">
        <f t="shared" si="46"/>
        <v>0</v>
      </c>
      <c r="GN44" s="271"/>
      <c r="GO44" s="279" t="str">
        <f t="shared" si="47"/>
        <v>---</v>
      </c>
      <c r="GP44" s="271"/>
      <c r="GQ44" s="177">
        <f t="shared" si="48"/>
        <v>0</v>
      </c>
      <c r="GR44" s="271"/>
    </row>
    <row r="45" spans="1:200" ht="21.75" customHeight="1" x14ac:dyDescent="0.2">
      <c r="A45" s="399" t="s">
        <v>187</v>
      </c>
      <c r="B45" s="399"/>
      <c r="C45" s="399"/>
      <c r="D45" s="399"/>
      <c r="E45" s="399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43"/>
      <c r="DC45" s="43"/>
      <c r="DD45" s="43"/>
      <c r="DE45" s="43"/>
      <c r="DF45" s="35"/>
      <c r="DG45" s="43"/>
      <c r="DH45" s="43"/>
      <c r="DI45" s="43"/>
      <c r="DJ45" s="43"/>
      <c r="DK45" s="35"/>
      <c r="DL45" s="43"/>
      <c r="DM45" s="43"/>
      <c r="DN45" s="43"/>
      <c r="DO45" s="43"/>
      <c r="DP45" s="35"/>
      <c r="DQ45" s="43"/>
      <c r="DR45" s="43"/>
      <c r="DS45" s="43"/>
      <c r="DT45" s="43"/>
      <c r="DU45" s="35"/>
      <c r="DV45" s="43"/>
      <c r="DW45" s="43"/>
      <c r="DX45" s="43"/>
      <c r="DY45" s="43"/>
      <c r="DZ45" s="35"/>
      <c r="EA45" s="43"/>
      <c r="EB45" s="43"/>
      <c r="EC45" s="43"/>
      <c r="ED45" s="43"/>
      <c r="EE45" s="35"/>
      <c r="EF45" s="43"/>
      <c r="EG45" s="43"/>
      <c r="EH45" s="43"/>
      <c r="EI45" s="43"/>
      <c r="EJ45" s="35"/>
      <c r="EK45" s="43"/>
      <c r="EL45" s="43"/>
      <c r="EM45" s="43"/>
      <c r="EN45" s="43"/>
      <c r="EO45" s="35"/>
      <c r="EP45" s="43"/>
      <c r="EQ45" s="43"/>
      <c r="ER45" s="43"/>
      <c r="ES45" s="43"/>
      <c r="ET45" s="35"/>
      <c r="EU45" s="43"/>
      <c r="EV45" s="43"/>
      <c r="EW45" s="43"/>
      <c r="EX45" s="43"/>
      <c r="EY45" s="35"/>
      <c r="EZ45" s="43"/>
      <c r="FA45" s="43"/>
      <c r="FB45" s="43"/>
      <c r="FC45" s="43"/>
      <c r="FD45" s="35"/>
      <c r="FE45" s="43"/>
      <c r="FF45" s="43"/>
      <c r="FG45" s="43"/>
      <c r="FH45" s="43"/>
      <c r="FI45" s="35"/>
      <c r="FJ45" s="43"/>
      <c r="FK45" s="43"/>
      <c r="FL45" s="43"/>
      <c r="FM45" s="43"/>
      <c r="FN45" s="35"/>
      <c r="FO45" s="43"/>
      <c r="FP45" s="43"/>
      <c r="FQ45" s="43"/>
      <c r="FR45" s="43"/>
      <c r="FS45" s="35"/>
      <c r="FT45" s="43"/>
      <c r="FU45" s="43"/>
      <c r="FV45" s="43"/>
      <c r="FW45" s="43"/>
      <c r="FX45" s="35"/>
      <c r="GA45" s="177"/>
      <c r="GB45" s="178">
        <f>COUNTIFS($F$36:$FX$36,"x",$F$12:$FX$12,"A",$F$70:$FX$70,"&gt;0")</f>
        <v>0</v>
      </c>
      <c r="GC45" s="178">
        <f>COUNTIFS($F$36:$FX$36,"x",$F$12:$FX$12,"B",$F$70:$FX$70,"&gt;0")</f>
        <v>0</v>
      </c>
      <c r="GD45" s="262">
        <f t="shared" si="44"/>
        <v>0</v>
      </c>
      <c r="GE45" s="178">
        <f>COUNTIFS($F$36:$FX$36,"x",$F$12:$FX$12,"C",$F$70:$FX$70,"&gt;0")</f>
        <v>0</v>
      </c>
      <c r="GF45" s="178">
        <f>COUNTIFS($F$36:$FX$36,"x",$F$12:$FX$12,"D",$F$70:$FX$70,"&gt;0")</f>
        <v>0</v>
      </c>
      <c r="GG45" s="178">
        <f>COUNTIFS($F$36:$FX$36,"x",$F$12:$FX$12,"E",$F$70:$FX$70,"&gt;0")</f>
        <v>0</v>
      </c>
      <c r="GH45" s="116">
        <f t="shared" si="45"/>
        <v>0</v>
      </c>
    </row>
    <row r="46" spans="1:200" ht="28.5" customHeight="1" x14ac:dyDescent="0.2">
      <c r="A46" s="388" t="s">
        <v>230</v>
      </c>
      <c r="B46" s="388"/>
      <c r="C46" s="388"/>
      <c r="D46" s="332"/>
      <c r="E46" s="333">
        <f>COUNTIF(F70:FX70,"&gt;0")</f>
        <v>0</v>
      </c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43"/>
      <c r="DC46" s="43"/>
      <c r="DD46" s="43"/>
      <c r="DE46" s="43"/>
      <c r="DF46" s="35"/>
      <c r="DG46" s="43"/>
      <c r="DH46" s="43"/>
      <c r="DI46" s="43"/>
      <c r="DJ46" s="43"/>
      <c r="DK46" s="35"/>
      <c r="DL46" s="43"/>
      <c r="DM46" s="43"/>
      <c r="DN46" s="43"/>
      <c r="DO46" s="43"/>
      <c r="DP46" s="35"/>
      <c r="DQ46" s="43"/>
      <c r="DR46" s="43"/>
      <c r="DS46" s="43"/>
      <c r="DT46" s="43"/>
      <c r="DU46" s="35"/>
      <c r="DV46" s="43"/>
      <c r="DW46" s="43"/>
      <c r="DX46" s="43"/>
      <c r="DY46" s="43"/>
      <c r="DZ46" s="35"/>
      <c r="EA46" s="43"/>
      <c r="EB46" s="43"/>
      <c r="EC46" s="43"/>
      <c r="ED46" s="43"/>
      <c r="EE46" s="35"/>
      <c r="EF46" s="43"/>
      <c r="EG46" s="43"/>
      <c r="EH46" s="43"/>
      <c r="EI46" s="43"/>
      <c r="EJ46" s="35"/>
      <c r="EK46" s="43"/>
      <c r="EL46" s="43"/>
      <c r="EM46" s="43"/>
      <c r="EN46" s="43"/>
      <c r="EO46" s="35"/>
      <c r="EP46" s="43"/>
      <c r="EQ46" s="43"/>
      <c r="ER46" s="43"/>
      <c r="ES46" s="43"/>
      <c r="ET46" s="35"/>
      <c r="EU46" s="43"/>
      <c r="EV46" s="43"/>
      <c r="EW46" s="43"/>
      <c r="EX46" s="43"/>
      <c r="EY46" s="35"/>
      <c r="EZ46" s="43"/>
      <c r="FA46" s="43"/>
      <c r="FB46" s="43"/>
      <c r="FC46" s="43"/>
      <c r="FD46" s="35"/>
      <c r="FE46" s="43"/>
      <c r="FF46" s="43"/>
      <c r="FG46" s="43"/>
      <c r="FH46" s="43"/>
      <c r="FI46" s="35"/>
      <c r="FJ46" s="43"/>
      <c r="FK46" s="43"/>
      <c r="FL46" s="43"/>
      <c r="FM46" s="43"/>
      <c r="FN46" s="35"/>
      <c r="FO46" s="43"/>
      <c r="FP46" s="43"/>
      <c r="FQ46" s="43"/>
      <c r="FR46" s="43"/>
      <c r="FS46" s="35"/>
      <c r="FT46" s="43"/>
      <c r="FU46" s="43"/>
      <c r="FV46" s="43"/>
      <c r="FW46" s="43"/>
      <c r="FX46" s="35"/>
      <c r="GD46" s="126"/>
      <c r="GH46" s="126"/>
    </row>
    <row r="47" spans="1:200" ht="15.75" x14ac:dyDescent="0.2">
      <c r="A47" s="325" t="s">
        <v>46</v>
      </c>
      <c r="B47" s="442" t="s">
        <v>47</v>
      </c>
      <c r="C47" s="442"/>
      <c r="D47" s="325"/>
      <c r="E47" s="325"/>
      <c r="F47" s="33"/>
      <c r="G47" s="33"/>
      <c r="H47" s="33"/>
      <c r="I47" s="33"/>
      <c r="J47" s="34"/>
      <c r="K47" s="33"/>
      <c r="L47" s="33"/>
      <c r="M47" s="33"/>
      <c r="N47" s="33"/>
      <c r="O47" s="34"/>
      <c r="P47" s="33"/>
      <c r="Q47" s="33"/>
      <c r="R47" s="33"/>
      <c r="S47" s="33"/>
      <c r="T47" s="34"/>
      <c r="U47" s="33"/>
      <c r="V47" s="33"/>
      <c r="W47" s="33"/>
      <c r="X47" s="33"/>
      <c r="Y47" s="34"/>
      <c r="Z47" s="33"/>
      <c r="AA47" s="33"/>
      <c r="AB47" s="33"/>
      <c r="AC47" s="33"/>
      <c r="AD47" s="34"/>
      <c r="AE47" s="33"/>
      <c r="AF47" s="33"/>
      <c r="AG47" s="33"/>
      <c r="AH47" s="33"/>
      <c r="AI47" s="34"/>
      <c r="AJ47" s="33"/>
      <c r="AK47" s="33"/>
      <c r="AL47" s="33"/>
      <c r="AM47" s="33"/>
      <c r="AN47" s="34"/>
      <c r="AO47" s="33"/>
      <c r="AP47" s="33"/>
      <c r="AQ47" s="33"/>
      <c r="AR47" s="33"/>
      <c r="AS47" s="34"/>
      <c r="AT47" s="33"/>
      <c r="AU47" s="33"/>
      <c r="AV47" s="33"/>
      <c r="AW47" s="33"/>
      <c r="AX47" s="34"/>
      <c r="AY47" s="33"/>
      <c r="AZ47" s="33"/>
      <c r="BA47" s="33"/>
      <c r="BB47" s="33"/>
      <c r="BC47" s="34"/>
      <c r="BD47" s="33"/>
      <c r="BE47" s="33"/>
      <c r="BF47" s="33"/>
      <c r="BG47" s="33"/>
      <c r="BH47" s="34"/>
      <c r="BI47" s="33"/>
      <c r="BJ47" s="33"/>
      <c r="BK47" s="33"/>
      <c r="BL47" s="33"/>
      <c r="BM47" s="34"/>
      <c r="BN47" s="33"/>
      <c r="BO47" s="33"/>
      <c r="BP47" s="33"/>
      <c r="BQ47" s="33"/>
      <c r="BR47" s="34"/>
      <c r="BS47" s="33"/>
      <c r="BT47" s="33"/>
      <c r="BU47" s="33"/>
      <c r="BV47" s="33"/>
      <c r="BW47" s="34"/>
      <c r="BX47" s="33"/>
      <c r="BY47" s="33"/>
      <c r="BZ47" s="33"/>
      <c r="CA47" s="33"/>
      <c r="CB47" s="34"/>
      <c r="CC47" s="33"/>
      <c r="CD47" s="33"/>
      <c r="CE47" s="33"/>
      <c r="CF47" s="33"/>
      <c r="CG47" s="34"/>
      <c r="CH47" s="33"/>
      <c r="CI47" s="33"/>
      <c r="CJ47" s="33"/>
      <c r="CK47" s="33"/>
      <c r="CL47" s="34"/>
      <c r="CM47" s="33"/>
      <c r="CN47" s="33"/>
      <c r="CO47" s="33"/>
      <c r="CP47" s="33"/>
      <c r="CQ47" s="34"/>
      <c r="CR47" s="33"/>
      <c r="CS47" s="33"/>
      <c r="CT47" s="33"/>
      <c r="CU47" s="33"/>
      <c r="CV47" s="34"/>
      <c r="CW47" s="33"/>
      <c r="CX47" s="33"/>
      <c r="CY47" s="33"/>
      <c r="CZ47" s="33"/>
      <c r="DA47" s="34"/>
      <c r="DB47" s="33"/>
      <c r="DC47" s="33"/>
      <c r="DD47" s="33"/>
      <c r="DE47" s="33"/>
      <c r="DF47" s="34"/>
      <c r="DG47" s="33"/>
      <c r="DH47" s="33"/>
      <c r="DI47" s="33"/>
      <c r="DJ47" s="33"/>
      <c r="DK47" s="34"/>
      <c r="DL47" s="33"/>
      <c r="DM47" s="33"/>
      <c r="DN47" s="33"/>
      <c r="DO47" s="33"/>
      <c r="DP47" s="34"/>
      <c r="DQ47" s="33"/>
      <c r="DR47" s="33"/>
      <c r="DS47" s="33"/>
      <c r="DT47" s="33"/>
      <c r="DU47" s="34"/>
      <c r="DV47" s="33"/>
      <c r="DW47" s="33"/>
      <c r="DX47" s="33"/>
      <c r="DY47" s="33"/>
      <c r="DZ47" s="34"/>
      <c r="EA47" s="33"/>
      <c r="EB47" s="33"/>
      <c r="EC47" s="33"/>
      <c r="ED47" s="33"/>
      <c r="EE47" s="34"/>
      <c r="EF47" s="33"/>
      <c r="EG47" s="33"/>
      <c r="EH47" s="33"/>
      <c r="EI47" s="33"/>
      <c r="EJ47" s="34"/>
      <c r="EK47" s="33"/>
      <c r="EL47" s="33"/>
      <c r="EM47" s="33"/>
      <c r="EN47" s="33"/>
      <c r="EO47" s="34"/>
      <c r="EP47" s="33"/>
      <c r="EQ47" s="33"/>
      <c r="ER47" s="33"/>
      <c r="ES47" s="33"/>
      <c r="ET47" s="34"/>
      <c r="EU47" s="33"/>
      <c r="EV47" s="33"/>
      <c r="EW47" s="33"/>
      <c r="EX47" s="33"/>
      <c r="EY47" s="34"/>
      <c r="EZ47" s="33"/>
      <c r="FA47" s="33"/>
      <c r="FB47" s="33"/>
      <c r="FC47" s="33"/>
      <c r="FD47" s="34"/>
      <c r="FE47" s="33"/>
      <c r="FF47" s="33"/>
      <c r="FG47" s="33"/>
      <c r="FH47" s="33"/>
      <c r="FI47" s="34"/>
      <c r="FJ47" s="33"/>
      <c r="FK47" s="33"/>
      <c r="FL47" s="33"/>
      <c r="FM47" s="33"/>
      <c r="FN47" s="34"/>
      <c r="FO47" s="33"/>
      <c r="FP47" s="33"/>
      <c r="FQ47" s="33"/>
      <c r="FR47" s="33"/>
      <c r="FS47" s="34"/>
      <c r="FT47" s="33"/>
      <c r="FU47" s="33"/>
      <c r="FV47" s="33"/>
      <c r="FW47" s="33"/>
      <c r="FX47" s="34"/>
      <c r="GD47" s="116">
        <f>GD41+GD42+GD43+GD44+GD45</f>
        <v>0</v>
      </c>
      <c r="GH47" s="116">
        <f>GH41+GH42+GH43+GH44+GH45</f>
        <v>0</v>
      </c>
    </row>
    <row r="48" spans="1:200" ht="6" customHeight="1" x14ac:dyDescent="0.2">
      <c r="A48" s="25"/>
      <c r="B48" s="326"/>
      <c r="C48" s="326"/>
      <c r="D48" s="326"/>
      <c r="E48" s="327"/>
      <c r="F48" s="379"/>
      <c r="G48" s="380"/>
      <c r="H48" s="380"/>
      <c r="I48" s="380"/>
      <c r="J48" s="381"/>
      <c r="K48" s="379"/>
      <c r="L48" s="380"/>
      <c r="M48" s="380"/>
      <c r="N48" s="380"/>
      <c r="O48" s="381"/>
      <c r="P48" s="379"/>
      <c r="Q48" s="380"/>
      <c r="R48" s="380"/>
      <c r="S48" s="380"/>
      <c r="T48" s="381"/>
      <c r="U48" s="379"/>
      <c r="V48" s="380"/>
      <c r="W48" s="380"/>
      <c r="X48" s="380"/>
      <c r="Y48" s="381"/>
      <c r="Z48" s="379"/>
      <c r="AA48" s="380"/>
      <c r="AB48" s="380"/>
      <c r="AC48" s="380"/>
      <c r="AD48" s="381"/>
      <c r="AE48" s="379"/>
      <c r="AF48" s="380"/>
      <c r="AG48" s="380"/>
      <c r="AH48" s="380"/>
      <c r="AI48" s="381"/>
      <c r="AJ48" s="379"/>
      <c r="AK48" s="380"/>
      <c r="AL48" s="380"/>
      <c r="AM48" s="380"/>
      <c r="AN48" s="381"/>
      <c r="AO48" s="379"/>
      <c r="AP48" s="380"/>
      <c r="AQ48" s="380"/>
      <c r="AR48" s="380"/>
      <c r="AS48" s="381"/>
      <c r="AT48" s="379"/>
      <c r="AU48" s="380"/>
      <c r="AV48" s="380"/>
      <c r="AW48" s="380"/>
      <c r="AX48" s="381"/>
      <c r="AY48" s="379"/>
      <c r="AZ48" s="380"/>
      <c r="BA48" s="380"/>
      <c r="BB48" s="380"/>
      <c r="BC48" s="381"/>
      <c r="BD48" s="379"/>
      <c r="BE48" s="380"/>
      <c r="BF48" s="380"/>
      <c r="BG48" s="380"/>
      <c r="BH48" s="381"/>
      <c r="BI48" s="379"/>
      <c r="BJ48" s="380"/>
      <c r="BK48" s="380"/>
      <c r="BL48" s="380"/>
      <c r="BM48" s="381"/>
      <c r="BN48" s="379"/>
      <c r="BO48" s="380"/>
      <c r="BP48" s="380"/>
      <c r="BQ48" s="380"/>
      <c r="BR48" s="381"/>
      <c r="BS48" s="379"/>
      <c r="BT48" s="380"/>
      <c r="BU48" s="380"/>
      <c r="BV48" s="380"/>
      <c r="BW48" s="381"/>
      <c r="BX48" s="379"/>
      <c r="BY48" s="380"/>
      <c r="BZ48" s="380"/>
      <c r="CA48" s="380"/>
      <c r="CB48" s="381"/>
      <c r="CC48" s="379"/>
      <c r="CD48" s="380"/>
      <c r="CE48" s="380"/>
      <c r="CF48" s="380"/>
      <c r="CG48" s="381"/>
      <c r="CH48" s="379"/>
      <c r="CI48" s="380"/>
      <c r="CJ48" s="380"/>
      <c r="CK48" s="380"/>
      <c r="CL48" s="381"/>
      <c r="CM48" s="379"/>
      <c r="CN48" s="380"/>
      <c r="CO48" s="380"/>
      <c r="CP48" s="380"/>
      <c r="CQ48" s="381"/>
      <c r="CR48" s="379"/>
      <c r="CS48" s="380"/>
      <c r="CT48" s="380"/>
      <c r="CU48" s="380"/>
      <c r="CV48" s="381"/>
      <c r="CW48" s="379"/>
      <c r="CX48" s="380"/>
      <c r="CY48" s="380"/>
      <c r="CZ48" s="380"/>
      <c r="DA48" s="381"/>
      <c r="DB48" s="379"/>
      <c r="DC48" s="380"/>
      <c r="DD48" s="380"/>
      <c r="DE48" s="380"/>
      <c r="DF48" s="381"/>
      <c r="DG48" s="379"/>
      <c r="DH48" s="380"/>
      <c r="DI48" s="380"/>
      <c r="DJ48" s="380"/>
      <c r="DK48" s="381"/>
      <c r="DL48" s="379"/>
      <c r="DM48" s="380"/>
      <c r="DN48" s="380"/>
      <c r="DO48" s="380"/>
      <c r="DP48" s="381"/>
      <c r="DQ48" s="379"/>
      <c r="DR48" s="380"/>
      <c r="DS48" s="380"/>
      <c r="DT48" s="380"/>
      <c r="DU48" s="381"/>
      <c r="DV48" s="379"/>
      <c r="DW48" s="380"/>
      <c r="DX48" s="380"/>
      <c r="DY48" s="380"/>
      <c r="DZ48" s="381"/>
      <c r="EA48" s="379"/>
      <c r="EB48" s="380"/>
      <c r="EC48" s="380"/>
      <c r="ED48" s="380"/>
      <c r="EE48" s="381"/>
      <c r="EF48" s="379"/>
      <c r="EG48" s="380"/>
      <c r="EH48" s="380"/>
      <c r="EI48" s="380"/>
      <c r="EJ48" s="381"/>
      <c r="EK48" s="379"/>
      <c r="EL48" s="380"/>
      <c r="EM48" s="380"/>
      <c r="EN48" s="380"/>
      <c r="EO48" s="381"/>
      <c r="EP48" s="379"/>
      <c r="EQ48" s="380"/>
      <c r="ER48" s="380"/>
      <c r="ES48" s="380"/>
      <c r="ET48" s="381"/>
      <c r="EU48" s="379"/>
      <c r="EV48" s="380"/>
      <c r="EW48" s="380"/>
      <c r="EX48" s="380"/>
      <c r="EY48" s="381"/>
      <c r="EZ48" s="379"/>
      <c r="FA48" s="380"/>
      <c r="FB48" s="380"/>
      <c r="FC48" s="380"/>
      <c r="FD48" s="381"/>
      <c r="FE48" s="379"/>
      <c r="FF48" s="380"/>
      <c r="FG48" s="380"/>
      <c r="FH48" s="380"/>
      <c r="FI48" s="381"/>
      <c r="FJ48" s="379"/>
      <c r="FK48" s="380"/>
      <c r="FL48" s="380"/>
      <c r="FM48" s="380"/>
      <c r="FN48" s="381"/>
      <c r="FO48" s="379"/>
      <c r="FP48" s="380"/>
      <c r="FQ48" s="380"/>
      <c r="FR48" s="380"/>
      <c r="FS48" s="381"/>
      <c r="FT48" s="379"/>
      <c r="FU48" s="380"/>
      <c r="FV48" s="380"/>
      <c r="FW48" s="380"/>
      <c r="FX48" s="381"/>
    </row>
    <row r="49" spans="1:192" ht="20.25" x14ac:dyDescent="0.2">
      <c r="A49" s="25"/>
      <c r="B49" s="420" t="s">
        <v>48</v>
      </c>
      <c r="C49" s="420"/>
      <c r="D49" s="28"/>
      <c r="E49" s="314" t="s">
        <v>153</v>
      </c>
      <c r="F49" s="364"/>
      <c r="G49" s="370"/>
      <c r="H49" s="370"/>
      <c r="I49" s="370"/>
      <c r="J49" s="371"/>
      <c r="K49" s="364"/>
      <c r="L49" s="370"/>
      <c r="M49" s="370"/>
      <c r="N49" s="370"/>
      <c r="O49" s="371"/>
      <c r="P49" s="364"/>
      <c r="Q49" s="370"/>
      <c r="R49" s="370"/>
      <c r="S49" s="370"/>
      <c r="T49" s="371"/>
      <c r="U49" s="364"/>
      <c r="V49" s="370"/>
      <c r="W49" s="370"/>
      <c r="X49" s="370"/>
      <c r="Y49" s="371"/>
      <c r="Z49" s="364"/>
      <c r="AA49" s="370"/>
      <c r="AB49" s="370"/>
      <c r="AC49" s="370"/>
      <c r="AD49" s="371"/>
      <c r="AE49" s="372"/>
      <c r="AF49" s="370"/>
      <c r="AG49" s="370"/>
      <c r="AH49" s="370"/>
      <c r="AI49" s="371"/>
      <c r="AJ49" s="364"/>
      <c r="AK49" s="370"/>
      <c r="AL49" s="370"/>
      <c r="AM49" s="370"/>
      <c r="AN49" s="371"/>
      <c r="AO49" s="364"/>
      <c r="AP49" s="370"/>
      <c r="AQ49" s="370"/>
      <c r="AR49" s="370"/>
      <c r="AS49" s="371"/>
      <c r="AT49" s="364"/>
      <c r="AU49" s="370"/>
      <c r="AV49" s="370"/>
      <c r="AW49" s="370"/>
      <c r="AX49" s="371"/>
      <c r="AY49" s="364"/>
      <c r="AZ49" s="370"/>
      <c r="BA49" s="370"/>
      <c r="BB49" s="370"/>
      <c r="BC49" s="371"/>
      <c r="BD49" s="364"/>
      <c r="BE49" s="370"/>
      <c r="BF49" s="370"/>
      <c r="BG49" s="370"/>
      <c r="BH49" s="371"/>
      <c r="BI49" s="364"/>
      <c r="BJ49" s="370"/>
      <c r="BK49" s="370"/>
      <c r="BL49" s="370"/>
      <c r="BM49" s="371"/>
      <c r="BN49" s="364"/>
      <c r="BO49" s="370"/>
      <c r="BP49" s="370"/>
      <c r="BQ49" s="370"/>
      <c r="BR49" s="371"/>
      <c r="BS49" s="364"/>
      <c r="BT49" s="370"/>
      <c r="BU49" s="370"/>
      <c r="BV49" s="370"/>
      <c r="BW49" s="371"/>
      <c r="BX49" s="364"/>
      <c r="BY49" s="370"/>
      <c r="BZ49" s="370"/>
      <c r="CA49" s="370"/>
      <c r="CB49" s="371"/>
      <c r="CC49" s="364"/>
      <c r="CD49" s="370"/>
      <c r="CE49" s="370"/>
      <c r="CF49" s="370"/>
      <c r="CG49" s="371"/>
      <c r="CH49" s="364"/>
      <c r="CI49" s="370"/>
      <c r="CJ49" s="370"/>
      <c r="CK49" s="370"/>
      <c r="CL49" s="371"/>
      <c r="CM49" s="364"/>
      <c r="CN49" s="370"/>
      <c r="CO49" s="370"/>
      <c r="CP49" s="370"/>
      <c r="CQ49" s="371"/>
      <c r="CR49" s="364"/>
      <c r="CS49" s="370"/>
      <c r="CT49" s="370"/>
      <c r="CU49" s="370"/>
      <c r="CV49" s="371"/>
      <c r="CW49" s="364"/>
      <c r="CX49" s="370"/>
      <c r="CY49" s="370"/>
      <c r="CZ49" s="370"/>
      <c r="DA49" s="371"/>
      <c r="DB49" s="364"/>
      <c r="DC49" s="370"/>
      <c r="DD49" s="370"/>
      <c r="DE49" s="370"/>
      <c r="DF49" s="371"/>
      <c r="DG49" s="364"/>
      <c r="DH49" s="370"/>
      <c r="DI49" s="370"/>
      <c r="DJ49" s="370"/>
      <c r="DK49" s="371"/>
      <c r="DL49" s="364"/>
      <c r="DM49" s="370"/>
      <c r="DN49" s="370"/>
      <c r="DO49" s="370"/>
      <c r="DP49" s="371"/>
      <c r="DQ49" s="364"/>
      <c r="DR49" s="370"/>
      <c r="DS49" s="370"/>
      <c r="DT49" s="370"/>
      <c r="DU49" s="371"/>
      <c r="DV49" s="364"/>
      <c r="DW49" s="370"/>
      <c r="DX49" s="370"/>
      <c r="DY49" s="370"/>
      <c r="DZ49" s="371"/>
      <c r="EA49" s="364"/>
      <c r="EB49" s="370"/>
      <c r="EC49" s="370"/>
      <c r="ED49" s="370"/>
      <c r="EE49" s="371"/>
      <c r="EF49" s="364"/>
      <c r="EG49" s="370"/>
      <c r="EH49" s="370"/>
      <c r="EI49" s="370"/>
      <c r="EJ49" s="371"/>
      <c r="EK49" s="364"/>
      <c r="EL49" s="370"/>
      <c r="EM49" s="370"/>
      <c r="EN49" s="370"/>
      <c r="EO49" s="371"/>
      <c r="EP49" s="364"/>
      <c r="EQ49" s="370"/>
      <c r="ER49" s="370"/>
      <c r="ES49" s="370"/>
      <c r="ET49" s="371"/>
      <c r="EU49" s="364"/>
      <c r="EV49" s="370"/>
      <c r="EW49" s="370"/>
      <c r="EX49" s="370"/>
      <c r="EY49" s="371"/>
      <c r="EZ49" s="364"/>
      <c r="FA49" s="370"/>
      <c r="FB49" s="370"/>
      <c r="FC49" s="370"/>
      <c r="FD49" s="371"/>
      <c r="FE49" s="364"/>
      <c r="FF49" s="370"/>
      <c r="FG49" s="370"/>
      <c r="FH49" s="370"/>
      <c r="FI49" s="371"/>
      <c r="FJ49" s="364"/>
      <c r="FK49" s="370"/>
      <c r="FL49" s="370"/>
      <c r="FM49" s="370"/>
      <c r="FN49" s="371"/>
      <c r="FO49" s="364"/>
      <c r="FP49" s="370"/>
      <c r="FQ49" s="370"/>
      <c r="FR49" s="370"/>
      <c r="FS49" s="371"/>
      <c r="FT49" s="364"/>
      <c r="FU49" s="370"/>
      <c r="FV49" s="370"/>
      <c r="FW49" s="370"/>
      <c r="FX49" s="371"/>
    </row>
    <row r="50" spans="1:192" ht="30" customHeight="1" x14ac:dyDescent="0.2">
      <c r="A50" s="25"/>
      <c r="B50" s="398" t="s">
        <v>8</v>
      </c>
      <c r="C50" s="398"/>
      <c r="D50" s="328"/>
      <c r="E50" s="314" t="s">
        <v>153</v>
      </c>
      <c r="F50" s="364"/>
      <c r="G50" s="370"/>
      <c r="H50" s="370"/>
      <c r="I50" s="370"/>
      <c r="J50" s="371"/>
      <c r="K50" s="364"/>
      <c r="L50" s="370"/>
      <c r="M50" s="370"/>
      <c r="N50" s="370"/>
      <c r="O50" s="371"/>
      <c r="P50" s="372"/>
      <c r="Q50" s="370"/>
      <c r="R50" s="370"/>
      <c r="S50" s="370"/>
      <c r="T50" s="371"/>
      <c r="U50" s="364"/>
      <c r="V50" s="370"/>
      <c r="W50" s="370"/>
      <c r="X50" s="370"/>
      <c r="Y50" s="371"/>
      <c r="Z50" s="364"/>
      <c r="AA50" s="370"/>
      <c r="AB50" s="370"/>
      <c r="AC50" s="370"/>
      <c r="AD50" s="371"/>
      <c r="AE50" s="372"/>
      <c r="AF50" s="370"/>
      <c r="AG50" s="370"/>
      <c r="AH50" s="370"/>
      <c r="AI50" s="371"/>
      <c r="AJ50" s="364"/>
      <c r="AK50" s="370"/>
      <c r="AL50" s="370"/>
      <c r="AM50" s="370"/>
      <c r="AN50" s="371"/>
      <c r="AO50" s="364"/>
      <c r="AP50" s="370"/>
      <c r="AQ50" s="370"/>
      <c r="AR50" s="370"/>
      <c r="AS50" s="371"/>
      <c r="AT50" s="364"/>
      <c r="AU50" s="370"/>
      <c r="AV50" s="370"/>
      <c r="AW50" s="370"/>
      <c r="AX50" s="371"/>
      <c r="AY50" s="364"/>
      <c r="AZ50" s="370"/>
      <c r="BA50" s="370"/>
      <c r="BB50" s="370"/>
      <c r="BC50" s="371"/>
      <c r="BD50" s="364"/>
      <c r="BE50" s="370"/>
      <c r="BF50" s="370"/>
      <c r="BG50" s="370"/>
      <c r="BH50" s="371"/>
      <c r="BI50" s="364"/>
      <c r="BJ50" s="370"/>
      <c r="BK50" s="370"/>
      <c r="BL50" s="370"/>
      <c r="BM50" s="371"/>
      <c r="BN50" s="364"/>
      <c r="BO50" s="370"/>
      <c r="BP50" s="370"/>
      <c r="BQ50" s="370"/>
      <c r="BR50" s="371"/>
      <c r="BS50" s="364"/>
      <c r="BT50" s="370"/>
      <c r="BU50" s="370"/>
      <c r="BV50" s="370"/>
      <c r="BW50" s="371"/>
      <c r="BX50" s="364"/>
      <c r="BY50" s="370"/>
      <c r="BZ50" s="370"/>
      <c r="CA50" s="370"/>
      <c r="CB50" s="371"/>
      <c r="CC50" s="364"/>
      <c r="CD50" s="370"/>
      <c r="CE50" s="370"/>
      <c r="CF50" s="370"/>
      <c r="CG50" s="371"/>
      <c r="CH50" s="364"/>
      <c r="CI50" s="370"/>
      <c r="CJ50" s="370"/>
      <c r="CK50" s="370"/>
      <c r="CL50" s="371"/>
      <c r="CM50" s="364"/>
      <c r="CN50" s="370"/>
      <c r="CO50" s="370"/>
      <c r="CP50" s="370"/>
      <c r="CQ50" s="371"/>
      <c r="CR50" s="364"/>
      <c r="CS50" s="370"/>
      <c r="CT50" s="370"/>
      <c r="CU50" s="370"/>
      <c r="CV50" s="371"/>
      <c r="CW50" s="364"/>
      <c r="CX50" s="370"/>
      <c r="CY50" s="370"/>
      <c r="CZ50" s="370"/>
      <c r="DA50" s="371"/>
      <c r="DB50" s="364"/>
      <c r="DC50" s="370"/>
      <c r="DD50" s="370"/>
      <c r="DE50" s="370"/>
      <c r="DF50" s="371"/>
      <c r="DG50" s="364"/>
      <c r="DH50" s="370"/>
      <c r="DI50" s="370"/>
      <c r="DJ50" s="370"/>
      <c r="DK50" s="371"/>
      <c r="DL50" s="364"/>
      <c r="DM50" s="370"/>
      <c r="DN50" s="370"/>
      <c r="DO50" s="370"/>
      <c r="DP50" s="371"/>
      <c r="DQ50" s="364"/>
      <c r="DR50" s="370"/>
      <c r="DS50" s="370"/>
      <c r="DT50" s="370"/>
      <c r="DU50" s="371"/>
      <c r="DV50" s="364"/>
      <c r="DW50" s="370"/>
      <c r="DX50" s="370"/>
      <c r="DY50" s="370"/>
      <c r="DZ50" s="371"/>
      <c r="EA50" s="364"/>
      <c r="EB50" s="370"/>
      <c r="EC50" s="370"/>
      <c r="ED50" s="370"/>
      <c r="EE50" s="371"/>
      <c r="EF50" s="364"/>
      <c r="EG50" s="370"/>
      <c r="EH50" s="370"/>
      <c r="EI50" s="370"/>
      <c r="EJ50" s="371"/>
      <c r="EK50" s="364"/>
      <c r="EL50" s="370"/>
      <c r="EM50" s="370"/>
      <c r="EN50" s="370"/>
      <c r="EO50" s="371"/>
      <c r="EP50" s="364"/>
      <c r="EQ50" s="370"/>
      <c r="ER50" s="370"/>
      <c r="ES50" s="370"/>
      <c r="ET50" s="371"/>
      <c r="EU50" s="364"/>
      <c r="EV50" s="370"/>
      <c r="EW50" s="370"/>
      <c r="EX50" s="370"/>
      <c r="EY50" s="371"/>
      <c r="EZ50" s="364"/>
      <c r="FA50" s="370"/>
      <c r="FB50" s="370"/>
      <c r="FC50" s="370"/>
      <c r="FD50" s="371"/>
      <c r="FE50" s="364"/>
      <c r="FF50" s="370"/>
      <c r="FG50" s="370"/>
      <c r="FH50" s="370"/>
      <c r="FI50" s="371"/>
      <c r="FJ50" s="364"/>
      <c r="FK50" s="370"/>
      <c r="FL50" s="370"/>
      <c r="FM50" s="370"/>
      <c r="FN50" s="371"/>
      <c r="FO50" s="364"/>
      <c r="FP50" s="370"/>
      <c r="FQ50" s="370"/>
      <c r="FR50" s="370"/>
      <c r="FS50" s="371"/>
      <c r="FT50" s="364"/>
      <c r="FU50" s="370"/>
      <c r="FV50" s="370"/>
      <c r="FW50" s="370"/>
      <c r="FX50" s="371"/>
    </row>
    <row r="51" spans="1:192" ht="30" customHeight="1" x14ac:dyDescent="0.2">
      <c r="A51" s="25"/>
      <c r="B51" s="398" t="s">
        <v>188</v>
      </c>
      <c r="C51" s="421"/>
      <c r="D51" s="326"/>
      <c r="E51" s="314" t="s">
        <v>153</v>
      </c>
      <c r="F51" s="364"/>
      <c r="G51" s="370"/>
      <c r="H51" s="370"/>
      <c r="I51" s="370"/>
      <c r="J51" s="371"/>
      <c r="K51" s="364"/>
      <c r="L51" s="370"/>
      <c r="M51" s="370"/>
      <c r="N51" s="370"/>
      <c r="O51" s="371"/>
      <c r="P51" s="364"/>
      <c r="Q51" s="370"/>
      <c r="R51" s="370"/>
      <c r="S51" s="370"/>
      <c r="T51" s="371"/>
      <c r="U51" s="364"/>
      <c r="V51" s="370"/>
      <c r="W51" s="370"/>
      <c r="X51" s="370"/>
      <c r="Y51" s="371"/>
      <c r="Z51" s="364"/>
      <c r="AA51" s="370"/>
      <c r="AB51" s="370"/>
      <c r="AC51" s="370"/>
      <c r="AD51" s="371"/>
      <c r="AE51" s="372"/>
      <c r="AF51" s="370"/>
      <c r="AG51" s="370"/>
      <c r="AH51" s="370"/>
      <c r="AI51" s="371"/>
      <c r="AJ51" s="364"/>
      <c r="AK51" s="370"/>
      <c r="AL51" s="370"/>
      <c r="AM51" s="370"/>
      <c r="AN51" s="371"/>
      <c r="AO51" s="364"/>
      <c r="AP51" s="370"/>
      <c r="AQ51" s="370"/>
      <c r="AR51" s="370"/>
      <c r="AS51" s="371"/>
      <c r="AT51" s="364"/>
      <c r="AU51" s="370"/>
      <c r="AV51" s="370"/>
      <c r="AW51" s="370"/>
      <c r="AX51" s="371"/>
      <c r="AY51" s="364"/>
      <c r="AZ51" s="370"/>
      <c r="BA51" s="370"/>
      <c r="BB51" s="370"/>
      <c r="BC51" s="371"/>
      <c r="BD51" s="364"/>
      <c r="BE51" s="370"/>
      <c r="BF51" s="370"/>
      <c r="BG51" s="370"/>
      <c r="BH51" s="371"/>
      <c r="BI51" s="364"/>
      <c r="BJ51" s="370"/>
      <c r="BK51" s="370"/>
      <c r="BL51" s="370"/>
      <c r="BM51" s="371"/>
      <c r="BN51" s="364"/>
      <c r="BO51" s="370"/>
      <c r="BP51" s="370"/>
      <c r="BQ51" s="370"/>
      <c r="BR51" s="371"/>
      <c r="BS51" s="364"/>
      <c r="BT51" s="370"/>
      <c r="BU51" s="370"/>
      <c r="BV51" s="370"/>
      <c r="BW51" s="371"/>
      <c r="BX51" s="364"/>
      <c r="BY51" s="370"/>
      <c r="BZ51" s="370"/>
      <c r="CA51" s="370"/>
      <c r="CB51" s="371"/>
      <c r="CC51" s="364"/>
      <c r="CD51" s="370"/>
      <c r="CE51" s="370"/>
      <c r="CF51" s="370"/>
      <c r="CG51" s="371"/>
      <c r="CH51" s="364"/>
      <c r="CI51" s="370"/>
      <c r="CJ51" s="370"/>
      <c r="CK51" s="370"/>
      <c r="CL51" s="371"/>
      <c r="CM51" s="364"/>
      <c r="CN51" s="370"/>
      <c r="CO51" s="370"/>
      <c r="CP51" s="370"/>
      <c r="CQ51" s="371"/>
      <c r="CR51" s="364"/>
      <c r="CS51" s="370"/>
      <c r="CT51" s="370"/>
      <c r="CU51" s="370"/>
      <c r="CV51" s="371"/>
      <c r="CW51" s="364"/>
      <c r="CX51" s="370"/>
      <c r="CY51" s="370"/>
      <c r="CZ51" s="370"/>
      <c r="DA51" s="371"/>
      <c r="DB51" s="364"/>
      <c r="DC51" s="370"/>
      <c r="DD51" s="370"/>
      <c r="DE51" s="370"/>
      <c r="DF51" s="371"/>
      <c r="DG51" s="364"/>
      <c r="DH51" s="370"/>
      <c r="DI51" s="370"/>
      <c r="DJ51" s="370"/>
      <c r="DK51" s="371"/>
      <c r="DL51" s="364"/>
      <c r="DM51" s="370"/>
      <c r="DN51" s="370"/>
      <c r="DO51" s="370"/>
      <c r="DP51" s="371"/>
      <c r="DQ51" s="364"/>
      <c r="DR51" s="370"/>
      <c r="DS51" s="370"/>
      <c r="DT51" s="370"/>
      <c r="DU51" s="371"/>
      <c r="DV51" s="364"/>
      <c r="DW51" s="370"/>
      <c r="DX51" s="370"/>
      <c r="DY51" s="370"/>
      <c r="DZ51" s="371"/>
      <c r="EA51" s="364"/>
      <c r="EB51" s="370"/>
      <c r="EC51" s="370"/>
      <c r="ED51" s="370"/>
      <c r="EE51" s="371"/>
      <c r="EF51" s="364"/>
      <c r="EG51" s="370"/>
      <c r="EH51" s="370"/>
      <c r="EI51" s="370"/>
      <c r="EJ51" s="371"/>
      <c r="EK51" s="364"/>
      <c r="EL51" s="370"/>
      <c r="EM51" s="370"/>
      <c r="EN51" s="370"/>
      <c r="EO51" s="371"/>
      <c r="EP51" s="364"/>
      <c r="EQ51" s="370"/>
      <c r="ER51" s="370"/>
      <c r="ES51" s="370"/>
      <c r="ET51" s="371"/>
      <c r="EU51" s="364"/>
      <c r="EV51" s="370"/>
      <c r="EW51" s="370"/>
      <c r="EX51" s="370"/>
      <c r="EY51" s="371"/>
      <c r="EZ51" s="364"/>
      <c r="FA51" s="370"/>
      <c r="FB51" s="370"/>
      <c r="FC51" s="370"/>
      <c r="FD51" s="371"/>
      <c r="FE51" s="364"/>
      <c r="FF51" s="370"/>
      <c r="FG51" s="370"/>
      <c r="FH51" s="370"/>
      <c r="FI51" s="371"/>
      <c r="FJ51" s="364"/>
      <c r="FK51" s="370"/>
      <c r="FL51" s="370"/>
      <c r="FM51" s="370"/>
      <c r="FN51" s="371"/>
      <c r="FO51" s="364"/>
      <c r="FP51" s="370"/>
      <c r="FQ51" s="370"/>
      <c r="FR51" s="370"/>
      <c r="FS51" s="371"/>
      <c r="FT51" s="364"/>
      <c r="FU51" s="370"/>
      <c r="FV51" s="370"/>
      <c r="FW51" s="370"/>
      <c r="FX51" s="371"/>
      <c r="GB51" s="14" t="s">
        <v>146</v>
      </c>
      <c r="GC51">
        <f>COUNTIF(F51:FX51,"j")</f>
        <v>0</v>
      </c>
    </row>
    <row r="52" spans="1:192" ht="20.25" customHeight="1" x14ac:dyDescent="0.2">
      <c r="A52" s="25"/>
      <c r="B52" s="420" t="s">
        <v>9</v>
      </c>
      <c r="C52" s="420"/>
      <c r="D52" s="326"/>
      <c r="E52" s="314" t="s">
        <v>153</v>
      </c>
      <c r="F52" s="364"/>
      <c r="G52" s="370"/>
      <c r="H52" s="370"/>
      <c r="I52" s="370"/>
      <c r="J52" s="371"/>
      <c r="K52" s="364"/>
      <c r="L52" s="370"/>
      <c r="M52" s="370"/>
      <c r="N52" s="370"/>
      <c r="O52" s="371"/>
      <c r="P52" s="364"/>
      <c r="Q52" s="370"/>
      <c r="R52" s="370"/>
      <c r="S52" s="370"/>
      <c r="T52" s="371"/>
      <c r="U52" s="372"/>
      <c r="V52" s="370"/>
      <c r="W52" s="370"/>
      <c r="X52" s="370"/>
      <c r="Y52" s="371"/>
      <c r="Z52" s="364"/>
      <c r="AA52" s="370"/>
      <c r="AB52" s="370"/>
      <c r="AC52" s="370"/>
      <c r="AD52" s="371"/>
      <c r="AE52" s="372"/>
      <c r="AF52" s="370"/>
      <c r="AG52" s="370"/>
      <c r="AH52" s="370"/>
      <c r="AI52" s="371"/>
      <c r="AJ52" s="364"/>
      <c r="AK52" s="370"/>
      <c r="AL52" s="370"/>
      <c r="AM52" s="370"/>
      <c r="AN52" s="371"/>
      <c r="AO52" s="364"/>
      <c r="AP52" s="370"/>
      <c r="AQ52" s="370"/>
      <c r="AR52" s="370"/>
      <c r="AS52" s="371"/>
      <c r="AT52" s="364"/>
      <c r="AU52" s="370"/>
      <c r="AV52" s="370"/>
      <c r="AW52" s="370"/>
      <c r="AX52" s="371"/>
      <c r="AY52" s="364"/>
      <c r="AZ52" s="370"/>
      <c r="BA52" s="370"/>
      <c r="BB52" s="370"/>
      <c r="BC52" s="371"/>
      <c r="BD52" s="364"/>
      <c r="BE52" s="370"/>
      <c r="BF52" s="370"/>
      <c r="BG52" s="370"/>
      <c r="BH52" s="371"/>
      <c r="BI52" s="364"/>
      <c r="BJ52" s="370"/>
      <c r="BK52" s="370"/>
      <c r="BL52" s="370"/>
      <c r="BM52" s="371"/>
      <c r="BN52" s="364"/>
      <c r="BO52" s="370"/>
      <c r="BP52" s="370"/>
      <c r="BQ52" s="370"/>
      <c r="BR52" s="371"/>
      <c r="BS52" s="364"/>
      <c r="BT52" s="370"/>
      <c r="BU52" s="370"/>
      <c r="BV52" s="370"/>
      <c r="BW52" s="371"/>
      <c r="BX52" s="364"/>
      <c r="BY52" s="370"/>
      <c r="BZ52" s="370"/>
      <c r="CA52" s="370"/>
      <c r="CB52" s="371"/>
      <c r="CC52" s="364"/>
      <c r="CD52" s="370"/>
      <c r="CE52" s="370"/>
      <c r="CF52" s="370"/>
      <c r="CG52" s="371"/>
      <c r="CH52" s="364"/>
      <c r="CI52" s="370"/>
      <c r="CJ52" s="370"/>
      <c r="CK52" s="370"/>
      <c r="CL52" s="371"/>
      <c r="CM52" s="364"/>
      <c r="CN52" s="370"/>
      <c r="CO52" s="370"/>
      <c r="CP52" s="370"/>
      <c r="CQ52" s="371"/>
      <c r="CR52" s="364"/>
      <c r="CS52" s="370"/>
      <c r="CT52" s="370"/>
      <c r="CU52" s="370"/>
      <c r="CV52" s="371"/>
      <c r="CW52" s="364"/>
      <c r="CX52" s="370"/>
      <c r="CY52" s="370"/>
      <c r="CZ52" s="370"/>
      <c r="DA52" s="371"/>
      <c r="DB52" s="364"/>
      <c r="DC52" s="370"/>
      <c r="DD52" s="370"/>
      <c r="DE52" s="370"/>
      <c r="DF52" s="371"/>
      <c r="DG52" s="364"/>
      <c r="DH52" s="370"/>
      <c r="DI52" s="370"/>
      <c r="DJ52" s="370"/>
      <c r="DK52" s="371"/>
      <c r="DL52" s="364"/>
      <c r="DM52" s="370"/>
      <c r="DN52" s="370"/>
      <c r="DO52" s="370"/>
      <c r="DP52" s="371"/>
      <c r="DQ52" s="364"/>
      <c r="DR52" s="370"/>
      <c r="DS52" s="370"/>
      <c r="DT52" s="370"/>
      <c r="DU52" s="371"/>
      <c r="DV52" s="364"/>
      <c r="DW52" s="370"/>
      <c r="DX52" s="370"/>
      <c r="DY52" s="370"/>
      <c r="DZ52" s="371"/>
      <c r="EA52" s="364"/>
      <c r="EB52" s="370"/>
      <c r="EC52" s="370"/>
      <c r="ED52" s="370"/>
      <c r="EE52" s="371"/>
      <c r="EF52" s="364"/>
      <c r="EG52" s="370"/>
      <c r="EH52" s="370"/>
      <c r="EI52" s="370"/>
      <c r="EJ52" s="371"/>
      <c r="EK52" s="364"/>
      <c r="EL52" s="370"/>
      <c r="EM52" s="370"/>
      <c r="EN52" s="370"/>
      <c r="EO52" s="371"/>
      <c r="EP52" s="364"/>
      <c r="EQ52" s="370"/>
      <c r="ER52" s="370"/>
      <c r="ES52" s="370"/>
      <c r="ET52" s="371"/>
      <c r="EU52" s="364"/>
      <c r="EV52" s="370"/>
      <c r="EW52" s="370"/>
      <c r="EX52" s="370"/>
      <c r="EY52" s="371"/>
      <c r="EZ52" s="364"/>
      <c r="FA52" s="370"/>
      <c r="FB52" s="370"/>
      <c r="FC52" s="370"/>
      <c r="FD52" s="371"/>
      <c r="FE52" s="364"/>
      <c r="FF52" s="370"/>
      <c r="FG52" s="370"/>
      <c r="FH52" s="370"/>
      <c r="FI52" s="371"/>
      <c r="FJ52" s="364"/>
      <c r="FK52" s="370"/>
      <c r="FL52" s="370"/>
      <c r="FM52" s="370"/>
      <c r="FN52" s="371"/>
      <c r="FO52" s="364"/>
      <c r="FP52" s="370"/>
      <c r="FQ52" s="370"/>
      <c r="FR52" s="370"/>
      <c r="FS52" s="371"/>
      <c r="FT52" s="364"/>
      <c r="FU52" s="370"/>
      <c r="FV52" s="370"/>
      <c r="FW52" s="370"/>
      <c r="FX52" s="371"/>
      <c r="FY52" s="139"/>
      <c r="FZ52" s="139"/>
      <c r="GA52" s="139"/>
      <c r="GB52" s="140" t="s">
        <v>146</v>
      </c>
      <c r="GC52" s="139">
        <f>COUNTIF(F52:$FX$52,"j")</f>
        <v>0</v>
      </c>
      <c r="GD52" s="139"/>
      <c r="GE52" s="139"/>
      <c r="GF52" s="139"/>
      <c r="GG52" s="139"/>
      <c r="GH52" s="139"/>
      <c r="GI52" s="139"/>
      <c r="GJ52" s="139"/>
    </row>
    <row r="53" spans="1:192" s="20" customFormat="1" ht="9" customHeight="1" x14ac:dyDescent="0.2">
      <c r="A53" s="23"/>
      <c r="B53" s="31"/>
      <c r="C53" s="31"/>
      <c r="D53" s="31"/>
      <c r="E53" s="31"/>
      <c r="F53" s="373"/>
      <c r="G53" s="374"/>
      <c r="H53" s="374"/>
      <c r="I53" s="374"/>
      <c r="J53" s="375"/>
      <c r="K53" s="373"/>
      <c r="L53" s="374"/>
      <c r="M53" s="374"/>
      <c r="N53" s="374"/>
      <c r="O53" s="375"/>
      <c r="P53" s="373"/>
      <c r="Q53" s="374"/>
      <c r="R53" s="374"/>
      <c r="S53" s="374"/>
      <c r="T53" s="375"/>
      <c r="U53" s="373"/>
      <c r="V53" s="374"/>
      <c r="W53" s="374"/>
      <c r="X53" s="374"/>
      <c r="Y53" s="375"/>
      <c r="Z53" s="373"/>
      <c r="AA53" s="374"/>
      <c r="AB53" s="374"/>
      <c r="AC53" s="374"/>
      <c r="AD53" s="375"/>
      <c r="AE53" s="373"/>
      <c r="AF53" s="374"/>
      <c r="AG53" s="374"/>
      <c r="AH53" s="374"/>
      <c r="AI53" s="375"/>
      <c r="AJ53" s="373"/>
      <c r="AK53" s="374"/>
      <c r="AL53" s="374"/>
      <c r="AM53" s="374"/>
      <c r="AN53" s="375"/>
      <c r="AO53" s="373"/>
      <c r="AP53" s="374"/>
      <c r="AQ53" s="374"/>
      <c r="AR53" s="374"/>
      <c r="AS53" s="375"/>
      <c r="AT53" s="373"/>
      <c r="AU53" s="374"/>
      <c r="AV53" s="374"/>
      <c r="AW53" s="374"/>
      <c r="AX53" s="375"/>
      <c r="AY53" s="373"/>
      <c r="AZ53" s="374"/>
      <c r="BA53" s="374"/>
      <c r="BB53" s="374"/>
      <c r="BC53" s="375"/>
      <c r="BD53" s="373"/>
      <c r="BE53" s="374"/>
      <c r="BF53" s="374"/>
      <c r="BG53" s="374"/>
      <c r="BH53" s="375"/>
      <c r="BI53" s="373"/>
      <c r="BJ53" s="374"/>
      <c r="BK53" s="374"/>
      <c r="BL53" s="374"/>
      <c r="BM53" s="375"/>
      <c r="BN53" s="373"/>
      <c r="BO53" s="374"/>
      <c r="BP53" s="374"/>
      <c r="BQ53" s="374"/>
      <c r="BR53" s="375"/>
      <c r="BS53" s="373"/>
      <c r="BT53" s="374"/>
      <c r="BU53" s="374"/>
      <c r="BV53" s="374"/>
      <c r="BW53" s="375"/>
      <c r="BX53" s="373"/>
      <c r="BY53" s="374"/>
      <c r="BZ53" s="374"/>
      <c r="CA53" s="374"/>
      <c r="CB53" s="375"/>
      <c r="CC53" s="373"/>
      <c r="CD53" s="374"/>
      <c r="CE53" s="374"/>
      <c r="CF53" s="374"/>
      <c r="CG53" s="375"/>
      <c r="CH53" s="373"/>
      <c r="CI53" s="374"/>
      <c r="CJ53" s="374"/>
      <c r="CK53" s="374"/>
      <c r="CL53" s="375"/>
      <c r="CM53" s="373"/>
      <c r="CN53" s="374"/>
      <c r="CO53" s="374"/>
      <c r="CP53" s="374"/>
      <c r="CQ53" s="375"/>
      <c r="CR53" s="373"/>
      <c r="CS53" s="374"/>
      <c r="CT53" s="374"/>
      <c r="CU53" s="374"/>
      <c r="CV53" s="375"/>
      <c r="CW53" s="373"/>
      <c r="CX53" s="374"/>
      <c r="CY53" s="374"/>
      <c r="CZ53" s="374"/>
      <c r="DA53" s="375"/>
      <c r="DB53" s="373"/>
      <c r="DC53" s="374"/>
      <c r="DD53" s="374"/>
      <c r="DE53" s="374"/>
      <c r="DF53" s="375"/>
      <c r="DG53" s="373"/>
      <c r="DH53" s="374"/>
      <c r="DI53" s="374"/>
      <c r="DJ53" s="374"/>
      <c r="DK53" s="375"/>
      <c r="DL53" s="373"/>
      <c r="DM53" s="374"/>
      <c r="DN53" s="374"/>
      <c r="DO53" s="374"/>
      <c r="DP53" s="375"/>
      <c r="DQ53" s="373"/>
      <c r="DR53" s="374"/>
      <c r="DS53" s="374"/>
      <c r="DT53" s="374"/>
      <c r="DU53" s="375"/>
      <c r="DV53" s="373"/>
      <c r="DW53" s="374"/>
      <c r="DX53" s="374"/>
      <c r="DY53" s="374"/>
      <c r="DZ53" s="375"/>
      <c r="EA53" s="373"/>
      <c r="EB53" s="374"/>
      <c r="EC53" s="374"/>
      <c r="ED53" s="374"/>
      <c r="EE53" s="375"/>
      <c r="EF53" s="373"/>
      <c r="EG53" s="374"/>
      <c r="EH53" s="374"/>
      <c r="EI53" s="374"/>
      <c r="EJ53" s="375"/>
      <c r="EK53" s="373"/>
      <c r="EL53" s="374"/>
      <c r="EM53" s="374"/>
      <c r="EN53" s="374"/>
      <c r="EO53" s="375"/>
      <c r="EP53" s="373"/>
      <c r="EQ53" s="374"/>
      <c r="ER53" s="374"/>
      <c r="ES53" s="374"/>
      <c r="ET53" s="375"/>
      <c r="EU53" s="373"/>
      <c r="EV53" s="374"/>
      <c r="EW53" s="374"/>
      <c r="EX53" s="374"/>
      <c r="EY53" s="375"/>
      <c r="EZ53" s="373"/>
      <c r="FA53" s="374"/>
      <c r="FB53" s="374"/>
      <c r="FC53" s="374"/>
      <c r="FD53" s="375"/>
      <c r="FE53" s="373"/>
      <c r="FF53" s="374"/>
      <c r="FG53" s="374"/>
      <c r="FH53" s="374"/>
      <c r="FI53" s="375"/>
      <c r="FJ53" s="373"/>
      <c r="FK53" s="374"/>
      <c r="FL53" s="374"/>
      <c r="FM53" s="374"/>
      <c r="FN53" s="375"/>
      <c r="FO53" s="373"/>
      <c r="FP53" s="374"/>
      <c r="FQ53" s="374"/>
      <c r="FR53" s="374"/>
      <c r="FS53" s="375"/>
      <c r="FT53" s="373"/>
      <c r="FU53" s="374"/>
      <c r="FV53" s="374"/>
      <c r="FW53" s="374"/>
      <c r="FX53" s="375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</row>
    <row r="54" spans="1:192" s="20" customFormat="1" ht="15.75" x14ac:dyDescent="0.2">
      <c r="A54" s="316" t="s">
        <v>49</v>
      </c>
      <c r="B54" s="325" t="s">
        <v>50</v>
      </c>
      <c r="C54" s="325"/>
      <c r="D54" s="325"/>
      <c r="E54" s="325"/>
      <c r="F54" s="33"/>
      <c r="G54" s="33"/>
      <c r="H54" s="33"/>
      <c r="I54" s="33"/>
      <c r="J54" s="337"/>
      <c r="K54" s="33"/>
      <c r="L54" s="33"/>
      <c r="M54" s="33"/>
      <c r="N54" s="33"/>
      <c r="O54" s="337"/>
      <c r="P54" s="33"/>
      <c r="Q54" s="33"/>
      <c r="R54" s="33"/>
      <c r="S54" s="33"/>
      <c r="T54" s="337"/>
      <c r="U54" s="33"/>
      <c r="V54" s="33"/>
      <c r="W54" s="33"/>
      <c r="X54" s="33"/>
      <c r="Y54" s="337"/>
      <c r="Z54" s="33"/>
      <c r="AA54" s="33"/>
      <c r="AB54" s="33"/>
      <c r="AC54" s="33"/>
      <c r="AD54" s="337"/>
      <c r="AE54" s="33"/>
      <c r="AF54" s="33"/>
      <c r="AG54" s="33"/>
      <c r="AH54" s="33"/>
      <c r="AI54" s="337"/>
      <c r="AJ54" s="33"/>
      <c r="AK54" s="33"/>
      <c r="AL54" s="33"/>
      <c r="AM54" s="33"/>
      <c r="AN54" s="337"/>
      <c r="AO54" s="33"/>
      <c r="AP54" s="33"/>
      <c r="AQ54" s="33"/>
      <c r="AR54" s="33"/>
      <c r="AS54" s="337"/>
      <c r="AT54" s="33"/>
      <c r="AU54" s="33"/>
      <c r="AV54" s="33"/>
      <c r="AW54" s="33"/>
      <c r="AX54" s="337"/>
      <c r="AY54" s="33"/>
      <c r="AZ54" s="33"/>
      <c r="BA54" s="33"/>
      <c r="BB54" s="33"/>
      <c r="BC54" s="337"/>
      <c r="BD54" s="33"/>
      <c r="BE54" s="33"/>
      <c r="BF54" s="33"/>
      <c r="BG54" s="33"/>
      <c r="BH54" s="337"/>
      <c r="BI54" s="33"/>
      <c r="BJ54" s="33"/>
      <c r="BK54" s="33"/>
      <c r="BL54" s="33"/>
      <c r="BM54" s="337"/>
      <c r="BN54" s="33"/>
      <c r="BO54" s="33"/>
      <c r="BP54" s="33"/>
      <c r="BQ54" s="33"/>
      <c r="BR54" s="337"/>
      <c r="BS54" s="33"/>
      <c r="BT54" s="33"/>
      <c r="BU54" s="33"/>
      <c r="BV54" s="33"/>
      <c r="BW54" s="337"/>
      <c r="BX54" s="33"/>
      <c r="BY54" s="33"/>
      <c r="BZ54" s="33"/>
      <c r="CA54" s="33"/>
      <c r="CB54" s="337"/>
      <c r="CC54" s="33"/>
      <c r="CD54" s="33"/>
      <c r="CE54" s="33"/>
      <c r="CF54" s="33"/>
      <c r="CG54" s="337"/>
      <c r="CH54" s="33"/>
      <c r="CI54" s="33"/>
      <c r="CJ54" s="33"/>
      <c r="CK54" s="33"/>
      <c r="CL54" s="337"/>
      <c r="CM54" s="33"/>
      <c r="CN54" s="33"/>
      <c r="CO54" s="33"/>
      <c r="CP54" s="33"/>
      <c r="CQ54" s="337"/>
      <c r="CR54" s="33"/>
      <c r="CS54" s="33"/>
      <c r="CT54" s="33"/>
      <c r="CU54" s="33"/>
      <c r="CV54" s="337"/>
      <c r="CW54" s="33"/>
      <c r="CX54" s="33"/>
      <c r="CY54" s="33"/>
      <c r="CZ54" s="33"/>
      <c r="DA54" s="337"/>
      <c r="DB54" s="33"/>
      <c r="DC54" s="33"/>
      <c r="DD54" s="33"/>
      <c r="DE54" s="33"/>
      <c r="DF54" s="337"/>
      <c r="DG54" s="33"/>
      <c r="DH54" s="33"/>
      <c r="DI54" s="33"/>
      <c r="DJ54" s="33"/>
      <c r="DK54" s="337"/>
      <c r="DL54" s="33"/>
      <c r="DM54" s="33"/>
      <c r="DN54" s="33"/>
      <c r="DO54" s="33"/>
      <c r="DP54" s="337"/>
      <c r="DQ54" s="33"/>
      <c r="DR54" s="33"/>
      <c r="DS54" s="33"/>
      <c r="DT54" s="33"/>
      <c r="DU54" s="337"/>
      <c r="DV54" s="33"/>
      <c r="DW54" s="33"/>
      <c r="DX54" s="33"/>
      <c r="DY54" s="33"/>
      <c r="DZ54" s="337"/>
      <c r="EA54" s="33"/>
      <c r="EB54" s="33"/>
      <c r="EC54" s="33"/>
      <c r="ED54" s="33"/>
      <c r="EE54" s="337"/>
      <c r="EF54" s="33"/>
      <c r="EG54" s="33"/>
      <c r="EH54" s="33"/>
      <c r="EI54" s="33"/>
      <c r="EJ54" s="337"/>
      <c r="EK54" s="33"/>
      <c r="EL54" s="33"/>
      <c r="EM54" s="33"/>
      <c r="EN54" s="33"/>
      <c r="EO54" s="337"/>
      <c r="EP54" s="33"/>
      <c r="EQ54" s="33"/>
      <c r="ER54" s="33"/>
      <c r="ES54" s="33"/>
      <c r="ET54" s="337"/>
      <c r="EU54" s="33"/>
      <c r="EV54" s="33"/>
      <c r="EW54" s="33"/>
      <c r="EX54" s="33"/>
      <c r="EY54" s="337"/>
      <c r="EZ54" s="33"/>
      <c r="FA54" s="33"/>
      <c r="FB54" s="33"/>
      <c r="FC54" s="33"/>
      <c r="FD54" s="337"/>
      <c r="FE54" s="33"/>
      <c r="FF54" s="33"/>
      <c r="FG54" s="33"/>
      <c r="FH54" s="33"/>
      <c r="FI54" s="337"/>
      <c r="FJ54" s="33"/>
      <c r="FK54" s="33"/>
      <c r="FL54" s="33"/>
      <c r="FM54" s="33"/>
      <c r="FN54" s="337"/>
      <c r="FO54" s="33"/>
      <c r="FP54" s="33"/>
      <c r="FQ54" s="33"/>
      <c r="FR54" s="33"/>
      <c r="FS54" s="337"/>
      <c r="FT54" s="33"/>
      <c r="FU54" s="33"/>
      <c r="FV54" s="33"/>
      <c r="FW54" s="33"/>
      <c r="FX54" s="337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</row>
    <row r="55" spans="1:192" s="20" customFormat="1" ht="6" customHeight="1" x14ac:dyDescent="0.2">
      <c r="A55" s="334"/>
      <c r="B55" s="31"/>
      <c r="C55" s="31"/>
      <c r="D55" s="31"/>
      <c r="E55" s="31"/>
      <c r="F55" s="376"/>
      <c r="G55" s="377"/>
      <c r="H55" s="377"/>
      <c r="I55" s="377"/>
      <c r="J55" s="378"/>
      <c r="K55" s="376"/>
      <c r="L55" s="377"/>
      <c r="M55" s="377"/>
      <c r="N55" s="377"/>
      <c r="O55" s="378"/>
      <c r="P55" s="376"/>
      <c r="Q55" s="377"/>
      <c r="R55" s="377"/>
      <c r="S55" s="377"/>
      <c r="T55" s="378"/>
      <c r="U55" s="376"/>
      <c r="V55" s="377"/>
      <c r="W55" s="377"/>
      <c r="X55" s="377"/>
      <c r="Y55" s="378"/>
      <c r="Z55" s="376"/>
      <c r="AA55" s="377"/>
      <c r="AB55" s="377"/>
      <c r="AC55" s="377"/>
      <c r="AD55" s="378"/>
      <c r="AE55" s="376"/>
      <c r="AF55" s="377"/>
      <c r="AG55" s="377"/>
      <c r="AH55" s="377"/>
      <c r="AI55" s="378"/>
      <c r="AJ55" s="376"/>
      <c r="AK55" s="377"/>
      <c r="AL55" s="377"/>
      <c r="AM55" s="377"/>
      <c r="AN55" s="378"/>
      <c r="AO55" s="376"/>
      <c r="AP55" s="377"/>
      <c r="AQ55" s="377"/>
      <c r="AR55" s="377"/>
      <c r="AS55" s="378"/>
      <c r="AT55" s="376"/>
      <c r="AU55" s="377"/>
      <c r="AV55" s="377"/>
      <c r="AW55" s="377"/>
      <c r="AX55" s="378"/>
      <c r="AY55" s="376"/>
      <c r="AZ55" s="377"/>
      <c r="BA55" s="377"/>
      <c r="BB55" s="377"/>
      <c r="BC55" s="378"/>
      <c r="BD55" s="376"/>
      <c r="BE55" s="377"/>
      <c r="BF55" s="377"/>
      <c r="BG55" s="377"/>
      <c r="BH55" s="378"/>
      <c r="BI55" s="376"/>
      <c r="BJ55" s="377"/>
      <c r="BK55" s="377"/>
      <c r="BL55" s="377"/>
      <c r="BM55" s="378"/>
      <c r="BN55" s="376"/>
      <c r="BO55" s="377"/>
      <c r="BP55" s="377"/>
      <c r="BQ55" s="377"/>
      <c r="BR55" s="378"/>
      <c r="BS55" s="376"/>
      <c r="BT55" s="377"/>
      <c r="BU55" s="377"/>
      <c r="BV55" s="377"/>
      <c r="BW55" s="378"/>
      <c r="BX55" s="376"/>
      <c r="BY55" s="377"/>
      <c r="BZ55" s="377"/>
      <c r="CA55" s="377"/>
      <c r="CB55" s="378"/>
      <c r="CC55" s="376"/>
      <c r="CD55" s="377"/>
      <c r="CE55" s="377"/>
      <c r="CF55" s="377"/>
      <c r="CG55" s="378"/>
      <c r="CH55" s="376"/>
      <c r="CI55" s="377"/>
      <c r="CJ55" s="377"/>
      <c r="CK55" s="377"/>
      <c r="CL55" s="378"/>
      <c r="CM55" s="376"/>
      <c r="CN55" s="377"/>
      <c r="CO55" s="377"/>
      <c r="CP55" s="377"/>
      <c r="CQ55" s="378"/>
      <c r="CR55" s="376"/>
      <c r="CS55" s="377"/>
      <c r="CT55" s="377"/>
      <c r="CU55" s="377"/>
      <c r="CV55" s="378"/>
      <c r="CW55" s="376"/>
      <c r="CX55" s="377"/>
      <c r="CY55" s="377"/>
      <c r="CZ55" s="377"/>
      <c r="DA55" s="378"/>
      <c r="DB55" s="376"/>
      <c r="DC55" s="377"/>
      <c r="DD55" s="377"/>
      <c r="DE55" s="377"/>
      <c r="DF55" s="378"/>
      <c r="DG55" s="376"/>
      <c r="DH55" s="377"/>
      <c r="DI55" s="377"/>
      <c r="DJ55" s="377"/>
      <c r="DK55" s="378"/>
      <c r="DL55" s="376"/>
      <c r="DM55" s="377"/>
      <c r="DN55" s="377"/>
      <c r="DO55" s="377"/>
      <c r="DP55" s="378"/>
      <c r="DQ55" s="376"/>
      <c r="DR55" s="377"/>
      <c r="DS55" s="377"/>
      <c r="DT55" s="377"/>
      <c r="DU55" s="378"/>
      <c r="DV55" s="376"/>
      <c r="DW55" s="377"/>
      <c r="DX55" s="377"/>
      <c r="DY55" s="377"/>
      <c r="DZ55" s="378"/>
      <c r="EA55" s="376"/>
      <c r="EB55" s="377"/>
      <c r="EC55" s="377"/>
      <c r="ED55" s="377"/>
      <c r="EE55" s="378"/>
      <c r="EF55" s="376"/>
      <c r="EG55" s="377"/>
      <c r="EH55" s="377"/>
      <c r="EI55" s="377"/>
      <c r="EJ55" s="378"/>
      <c r="EK55" s="376"/>
      <c r="EL55" s="377"/>
      <c r="EM55" s="377"/>
      <c r="EN55" s="377"/>
      <c r="EO55" s="378"/>
      <c r="EP55" s="376"/>
      <c r="EQ55" s="377"/>
      <c r="ER55" s="377"/>
      <c r="ES55" s="377"/>
      <c r="ET55" s="378"/>
      <c r="EU55" s="376"/>
      <c r="EV55" s="377"/>
      <c r="EW55" s="377"/>
      <c r="EX55" s="377"/>
      <c r="EY55" s="378"/>
      <c r="EZ55" s="376"/>
      <c r="FA55" s="377"/>
      <c r="FB55" s="377"/>
      <c r="FC55" s="377"/>
      <c r="FD55" s="378"/>
      <c r="FE55" s="376"/>
      <c r="FF55" s="377"/>
      <c r="FG55" s="377"/>
      <c r="FH55" s="377"/>
      <c r="FI55" s="378"/>
      <c r="FJ55" s="376"/>
      <c r="FK55" s="377"/>
      <c r="FL55" s="377"/>
      <c r="FM55" s="377"/>
      <c r="FN55" s="378"/>
      <c r="FO55" s="376"/>
      <c r="FP55" s="377"/>
      <c r="FQ55" s="377"/>
      <c r="FR55" s="377"/>
      <c r="FS55" s="378"/>
      <c r="FT55" s="376"/>
      <c r="FU55" s="377"/>
      <c r="FV55" s="377"/>
      <c r="FW55" s="377"/>
      <c r="FX55" s="378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</row>
    <row r="56" spans="1:192" s="20" customFormat="1" ht="15" customHeight="1" x14ac:dyDescent="0.2">
      <c r="A56" s="334"/>
      <c r="B56" s="420" t="s">
        <v>10</v>
      </c>
      <c r="C56" s="420"/>
      <c r="D56" s="31"/>
      <c r="E56" s="314" t="s">
        <v>153</v>
      </c>
      <c r="F56" s="364"/>
      <c r="G56" s="365"/>
      <c r="H56" s="365"/>
      <c r="I56" s="365"/>
      <c r="J56" s="366"/>
      <c r="K56" s="364"/>
      <c r="L56" s="365"/>
      <c r="M56" s="365"/>
      <c r="N56" s="365"/>
      <c r="O56" s="366"/>
      <c r="P56" s="364"/>
      <c r="Q56" s="365"/>
      <c r="R56" s="365"/>
      <c r="S56" s="365"/>
      <c r="T56" s="366"/>
      <c r="U56" s="364"/>
      <c r="V56" s="365"/>
      <c r="W56" s="365"/>
      <c r="X56" s="365"/>
      <c r="Y56" s="366"/>
      <c r="Z56" s="364"/>
      <c r="AA56" s="365"/>
      <c r="AB56" s="365"/>
      <c r="AC56" s="365"/>
      <c r="AD56" s="366"/>
      <c r="AE56" s="364"/>
      <c r="AF56" s="365"/>
      <c r="AG56" s="365"/>
      <c r="AH56" s="365"/>
      <c r="AI56" s="366"/>
      <c r="AJ56" s="364"/>
      <c r="AK56" s="365"/>
      <c r="AL56" s="365"/>
      <c r="AM56" s="365"/>
      <c r="AN56" s="366"/>
      <c r="AO56" s="364"/>
      <c r="AP56" s="365"/>
      <c r="AQ56" s="365"/>
      <c r="AR56" s="365"/>
      <c r="AS56" s="366"/>
      <c r="AT56" s="364"/>
      <c r="AU56" s="365"/>
      <c r="AV56" s="365"/>
      <c r="AW56" s="365"/>
      <c r="AX56" s="366"/>
      <c r="AY56" s="364"/>
      <c r="AZ56" s="365"/>
      <c r="BA56" s="365"/>
      <c r="BB56" s="365"/>
      <c r="BC56" s="366"/>
      <c r="BD56" s="364"/>
      <c r="BE56" s="365"/>
      <c r="BF56" s="365"/>
      <c r="BG56" s="365"/>
      <c r="BH56" s="366"/>
      <c r="BI56" s="364"/>
      <c r="BJ56" s="365"/>
      <c r="BK56" s="365"/>
      <c r="BL56" s="365"/>
      <c r="BM56" s="366"/>
      <c r="BN56" s="364"/>
      <c r="BO56" s="365"/>
      <c r="BP56" s="365"/>
      <c r="BQ56" s="365"/>
      <c r="BR56" s="366"/>
      <c r="BS56" s="364"/>
      <c r="BT56" s="365"/>
      <c r="BU56" s="365"/>
      <c r="BV56" s="365"/>
      <c r="BW56" s="366"/>
      <c r="BX56" s="364"/>
      <c r="BY56" s="365"/>
      <c r="BZ56" s="365"/>
      <c r="CA56" s="365"/>
      <c r="CB56" s="366"/>
      <c r="CC56" s="364"/>
      <c r="CD56" s="365"/>
      <c r="CE56" s="365"/>
      <c r="CF56" s="365"/>
      <c r="CG56" s="366"/>
      <c r="CH56" s="364"/>
      <c r="CI56" s="365"/>
      <c r="CJ56" s="365"/>
      <c r="CK56" s="365"/>
      <c r="CL56" s="366"/>
      <c r="CM56" s="364"/>
      <c r="CN56" s="365"/>
      <c r="CO56" s="365"/>
      <c r="CP56" s="365"/>
      <c r="CQ56" s="366"/>
      <c r="CR56" s="364"/>
      <c r="CS56" s="365"/>
      <c r="CT56" s="365"/>
      <c r="CU56" s="365"/>
      <c r="CV56" s="366"/>
      <c r="CW56" s="364"/>
      <c r="CX56" s="365"/>
      <c r="CY56" s="365"/>
      <c r="CZ56" s="365"/>
      <c r="DA56" s="366"/>
      <c r="DB56" s="364"/>
      <c r="DC56" s="365"/>
      <c r="DD56" s="365"/>
      <c r="DE56" s="365"/>
      <c r="DF56" s="366"/>
      <c r="DG56" s="364"/>
      <c r="DH56" s="365"/>
      <c r="DI56" s="365"/>
      <c r="DJ56" s="365"/>
      <c r="DK56" s="366"/>
      <c r="DL56" s="364"/>
      <c r="DM56" s="365"/>
      <c r="DN56" s="365"/>
      <c r="DO56" s="365"/>
      <c r="DP56" s="366"/>
      <c r="DQ56" s="364"/>
      <c r="DR56" s="365"/>
      <c r="DS56" s="365"/>
      <c r="DT56" s="365"/>
      <c r="DU56" s="366"/>
      <c r="DV56" s="364"/>
      <c r="DW56" s="365"/>
      <c r="DX56" s="365"/>
      <c r="DY56" s="365"/>
      <c r="DZ56" s="366"/>
      <c r="EA56" s="364"/>
      <c r="EB56" s="365"/>
      <c r="EC56" s="365"/>
      <c r="ED56" s="365"/>
      <c r="EE56" s="366"/>
      <c r="EF56" s="364"/>
      <c r="EG56" s="365"/>
      <c r="EH56" s="365"/>
      <c r="EI56" s="365"/>
      <c r="EJ56" s="366"/>
      <c r="EK56" s="364"/>
      <c r="EL56" s="365"/>
      <c r="EM56" s="365"/>
      <c r="EN56" s="365"/>
      <c r="EO56" s="366"/>
      <c r="EP56" s="364"/>
      <c r="EQ56" s="365"/>
      <c r="ER56" s="365"/>
      <c r="ES56" s="365"/>
      <c r="ET56" s="366"/>
      <c r="EU56" s="364"/>
      <c r="EV56" s="365"/>
      <c r="EW56" s="365"/>
      <c r="EX56" s="365"/>
      <c r="EY56" s="366"/>
      <c r="EZ56" s="364"/>
      <c r="FA56" s="365"/>
      <c r="FB56" s="365"/>
      <c r="FC56" s="365"/>
      <c r="FD56" s="366"/>
      <c r="FE56" s="364"/>
      <c r="FF56" s="365"/>
      <c r="FG56" s="365"/>
      <c r="FH56" s="365"/>
      <c r="FI56" s="366"/>
      <c r="FJ56" s="364"/>
      <c r="FK56" s="365"/>
      <c r="FL56" s="365"/>
      <c r="FM56" s="365"/>
      <c r="FN56" s="366"/>
      <c r="FO56" s="364"/>
      <c r="FP56" s="365"/>
      <c r="FQ56" s="365"/>
      <c r="FR56" s="365"/>
      <c r="FS56" s="366"/>
      <c r="FT56" s="364"/>
      <c r="FU56" s="365"/>
      <c r="FV56" s="365"/>
      <c r="FW56" s="365"/>
      <c r="FX56" s="366"/>
      <c r="FY56" s="139"/>
      <c r="FZ56" s="139"/>
      <c r="GA56" s="139"/>
      <c r="GB56" s="139"/>
      <c r="GC56" s="140" t="s">
        <v>189</v>
      </c>
      <c r="GD56" s="139"/>
      <c r="GE56" s="140" t="s">
        <v>149</v>
      </c>
      <c r="GF56" s="139"/>
      <c r="GG56" s="139"/>
      <c r="GH56" s="139"/>
      <c r="GI56" s="139"/>
      <c r="GJ56" s="139"/>
    </row>
    <row r="57" spans="1:192" s="20" customFormat="1" ht="15" customHeight="1" x14ac:dyDescent="0.2">
      <c r="A57" s="334"/>
      <c r="B57" s="420" t="s">
        <v>51</v>
      </c>
      <c r="C57" s="420"/>
      <c r="D57" s="31"/>
      <c r="E57" s="327" t="s">
        <v>55</v>
      </c>
      <c r="F57" s="364"/>
      <c r="G57" s="365"/>
      <c r="H57" s="365"/>
      <c r="I57" s="365"/>
      <c r="J57" s="366"/>
      <c r="K57" s="364"/>
      <c r="L57" s="365"/>
      <c r="M57" s="365"/>
      <c r="N57" s="365"/>
      <c r="O57" s="366"/>
      <c r="P57" s="364"/>
      <c r="Q57" s="365"/>
      <c r="R57" s="365"/>
      <c r="S57" s="365"/>
      <c r="T57" s="366"/>
      <c r="U57" s="364"/>
      <c r="V57" s="365"/>
      <c r="W57" s="365"/>
      <c r="X57" s="365"/>
      <c r="Y57" s="366"/>
      <c r="Z57" s="364"/>
      <c r="AA57" s="365"/>
      <c r="AB57" s="365"/>
      <c r="AC57" s="365"/>
      <c r="AD57" s="366"/>
      <c r="AE57" s="364"/>
      <c r="AF57" s="365"/>
      <c r="AG57" s="365"/>
      <c r="AH57" s="365"/>
      <c r="AI57" s="366"/>
      <c r="AJ57" s="364"/>
      <c r="AK57" s="365"/>
      <c r="AL57" s="365"/>
      <c r="AM57" s="365"/>
      <c r="AN57" s="366"/>
      <c r="AO57" s="364"/>
      <c r="AP57" s="365"/>
      <c r="AQ57" s="365"/>
      <c r="AR57" s="365"/>
      <c r="AS57" s="366"/>
      <c r="AT57" s="364"/>
      <c r="AU57" s="365"/>
      <c r="AV57" s="365"/>
      <c r="AW57" s="365"/>
      <c r="AX57" s="366"/>
      <c r="AY57" s="364"/>
      <c r="AZ57" s="365"/>
      <c r="BA57" s="365"/>
      <c r="BB57" s="365"/>
      <c r="BC57" s="366"/>
      <c r="BD57" s="364"/>
      <c r="BE57" s="365"/>
      <c r="BF57" s="365"/>
      <c r="BG57" s="365"/>
      <c r="BH57" s="366"/>
      <c r="BI57" s="364"/>
      <c r="BJ57" s="365"/>
      <c r="BK57" s="365"/>
      <c r="BL57" s="365"/>
      <c r="BM57" s="366"/>
      <c r="BN57" s="364"/>
      <c r="BO57" s="365"/>
      <c r="BP57" s="365"/>
      <c r="BQ57" s="365"/>
      <c r="BR57" s="366"/>
      <c r="BS57" s="364"/>
      <c r="BT57" s="365"/>
      <c r="BU57" s="365"/>
      <c r="BV57" s="365"/>
      <c r="BW57" s="366"/>
      <c r="BX57" s="364"/>
      <c r="BY57" s="365"/>
      <c r="BZ57" s="365"/>
      <c r="CA57" s="365"/>
      <c r="CB57" s="366"/>
      <c r="CC57" s="364"/>
      <c r="CD57" s="365"/>
      <c r="CE57" s="365"/>
      <c r="CF57" s="365"/>
      <c r="CG57" s="366"/>
      <c r="CH57" s="364"/>
      <c r="CI57" s="365"/>
      <c r="CJ57" s="365"/>
      <c r="CK57" s="365"/>
      <c r="CL57" s="366"/>
      <c r="CM57" s="364"/>
      <c r="CN57" s="365"/>
      <c r="CO57" s="365"/>
      <c r="CP57" s="365"/>
      <c r="CQ57" s="366"/>
      <c r="CR57" s="364"/>
      <c r="CS57" s="365"/>
      <c r="CT57" s="365"/>
      <c r="CU57" s="365"/>
      <c r="CV57" s="366"/>
      <c r="CW57" s="364"/>
      <c r="CX57" s="365"/>
      <c r="CY57" s="365"/>
      <c r="CZ57" s="365"/>
      <c r="DA57" s="366"/>
      <c r="DB57" s="364"/>
      <c r="DC57" s="365"/>
      <c r="DD57" s="365"/>
      <c r="DE57" s="365"/>
      <c r="DF57" s="366"/>
      <c r="DG57" s="364"/>
      <c r="DH57" s="365"/>
      <c r="DI57" s="365"/>
      <c r="DJ57" s="365"/>
      <c r="DK57" s="366"/>
      <c r="DL57" s="364"/>
      <c r="DM57" s="365"/>
      <c r="DN57" s="365"/>
      <c r="DO57" s="365"/>
      <c r="DP57" s="366"/>
      <c r="DQ57" s="364"/>
      <c r="DR57" s="365"/>
      <c r="DS57" s="365"/>
      <c r="DT57" s="365"/>
      <c r="DU57" s="366"/>
      <c r="DV57" s="364"/>
      <c r="DW57" s="365"/>
      <c r="DX57" s="365"/>
      <c r="DY57" s="365"/>
      <c r="DZ57" s="366"/>
      <c r="EA57" s="364"/>
      <c r="EB57" s="365"/>
      <c r="EC57" s="365"/>
      <c r="ED57" s="365"/>
      <c r="EE57" s="366"/>
      <c r="EF57" s="364"/>
      <c r="EG57" s="365"/>
      <c r="EH57" s="365"/>
      <c r="EI57" s="365"/>
      <c r="EJ57" s="366"/>
      <c r="EK57" s="364"/>
      <c r="EL57" s="365"/>
      <c r="EM57" s="365"/>
      <c r="EN57" s="365"/>
      <c r="EO57" s="366"/>
      <c r="EP57" s="364"/>
      <c r="EQ57" s="365"/>
      <c r="ER57" s="365"/>
      <c r="ES57" s="365"/>
      <c r="ET57" s="366"/>
      <c r="EU57" s="364"/>
      <c r="EV57" s="365"/>
      <c r="EW57" s="365"/>
      <c r="EX57" s="365"/>
      <c r="EY57" s="366"/>
      <c r="EZ57" s="364"/>
      <c r="FA57" s="365"/>
      <c r="FB57" s="365"/>
      <c r="FC57" s="365"/>
      <c r="FD57" s="366"/>
      <c r="FE57" s="364"/>
      <c r="FF57" s="365"/>
      <c r="FG57" s="365"/>
      <c r="FH57" s="365"/>
      <c r="FI57" s="366"/>
      <c r="FJ57" s="364"/>
      <c r="FK57" s="365"/>
      <c r="FL57" s="365"/>
      <c r="FM57" s="365"/>
      <c r="FN57" s="366"/>
      <c r="FO57" s="364"/>
      <c r="FP57" s="365"/>
      <c r="FQ57" s="365"/>
      <c r="FR57" s="365"/>
      <c r="FS57" s="366"/>
      <c r="FT57" s="364"/>
      <c r="FU57" s="365"/>
      <c r="FV57" s="365"/>
      <c r="FW57" s="365"/>
      <c r="FX57" s="366"/>
      <c r="FY57" s="139"/>
      <c r="FZ57" s="139"/>
      <c r="GA57" s="139"/>
      <c r="GB57" s="140" t="s">
        <v>147</v>
      </c>
      <c r="GC57" s="139">
        <f>COUNTIF($F$57:$FX$57,"&gt;0")</f>
        <v>0</v>
      </c>
      <c r="GD57" s="139"/>
      <c r="GE57" s="140">
        <f>SUM($F$57:$FX$57)</f>
        <v>0</v>
      </c>
      <c r="GF57" s="139"/>
      <c r="GG57" s="139"/>
      <c r="GH57" s="139"/>
      <c r="GI57" s="139"/>
      <c r="GJ57" s="139"/>
    </row>
    <row r="58" spans="1:192" s="20" customFormat="1" ht="15" customHeight="1" x14ac:dyDescent="0.2">
      <c r="A58" s="334"/>
      <c r="B58" s="420" t="s">
        <v>52</v>
      </c>
      <c r="C58" s="420"/>
      <c r="D58" s="31"/>
      <c r="E58" s="327" t="s">
        <v>55</v>
      </c>
      <c r="F58" s="364"/>
      <c r="G58" s="365"/>
      <c r="H58" s="365"/>
      <c r="I58" s="365"/>
      <c r="J58" s="366"/>
      <c r="K58" s="364"/>
      <c r="L58" s="365"/>
      <c r="M58" s="365"/>
      <c r="N58" s="365"/>
      <c r="O58" s="366"/>
      <c r="P58" s="364"/>
      <c r="Q58" s="365"/>
      <c r="R58" s="365"/>
      <c r="S58" s="365"/>
      <c r="T58" s="366"/>
      <c r="U58" s="364"/>
      <c r="V58" s="365"/>
      <c r="W58" s="365"/>
      <c r="X58" s="365"/>
      <c r="Y58" s="366"/>
      <c r="Z58" s="364"/>
      <c r="AA58" s="365"/>
      <c r="AB58" s="365"/>
      <c r="AC58" s="365"/>
      <c r="AD58" s="366"/>
      <c r="AE58" s="364"/>
      <c r="AF58" s="365"/>
      <c r="AG58" s="365"/>
      <c r="AH58" s="365"/>
      <c r="AI58" s="366"/>
      <c r="AJ58" s="364"/>
      <c r="AK58" s="365"/>
      <c r="AL58" s="365"/>
      <c r="AM58" s="365"/>
      <c r="AN58" s="366"/>
      <c r="AO58" s="364"/>
      <c r="AP58" s="365"/>
      <c r="AQ58" s="365"/>
      <c r="AR58" s="365"/>
      <c r="AS58" s="366"/>
      <c r="AT58" s="364"/>
      <c r="AU58" s="365"/>
      <c r="AV58" s="365"/>
      <c r="AW58" s="365"/>
      <c r="AX58" s="366"/>
      <c r="AY58" s="364"/>
      <c r="AZ58" s="365"/>
      <c r="BA58" s="365"/>
      <c r="BB58" s="365"/>
      <c r="BC58" s="366"/>
      <c r="BD58" s="364"/>
      <c r="BE58" s="365"/>
      <c r="BF58" s="365"/>
      <c r="BG58" s="365"/>
      <c r="BH58" s="366"/>
      <c r="BI58" s="364"/>
      <c r="BJ58" s="365"/>
      <c r="BK58" s="365"/>
      <c r="BL58" s="365"/>
      <c r="BM58" s="366"/>
      <c r="BN58" s="364"/>
      <c r="BO58" s="365"/>
      <c r="BP58" s="365"/>
      <c r="BQ58" s="365"/>
      <c r="BR58" s="366"/>
      <c r="BS58" s="364"/>
      <c r="BT58" s="365"/>
      <c r="BU58" s="365"/>
      <c r="BV58" s="365"/>
      <c r="BW58" s="366"/>
      <c r="BX58" s="364"/>
      <c r="BY58" s="365"/>
      <c r="BZ58" s="365"/>
      <c r="CA58" s="365"/>
      <c r="CB58" s="366"/>
      <c r="CC58" s="364"/>
      <c r="CD58" s="365"/>
      <c r="CE58" s="365"/>
      <c r="CF58" s="365"/>
      <c r="CG58" s="366"/>
      <c r="CH58" s="364"/>
      <c r="CI58" s="365"/>
      <c r="CJ58" s="365"/>
      <c r="CK58" s="365"/>
      <c r="CL58" s="366"/>
      <c r="CM58" s="364"/>
      <c r="CN58" s="365"/>
      <c r="CO58" s="365"/>
      <c r="CP58" s="365"/>
      <c r="CQ58" s="366"/>
      <c r="CR58" s="364"/>
      <c r="CS58" s="365"/>
      <c r="CT58" s="365"/>
      <c r="CU58" s="365"/>
      <c r="CV58" s="366"/>
      <c r="CW58" s="364"/>
      <c r="CX58" s="365"/>
      <c r="CY58" s="365"/>
      <c r="CZ58" s="365"/>
      <c r="DA58" s="366"/>
      <c r="DB58" s="364"/>
      <c r="DC58" s="365"/>
      <c r="DD58" s="365"/>
      <c r="DE58" s="365"/>
      <c r="DF58" s="366"/>
      <c r="DG58" s="364"/>
      <c r="DH58" s="365"/>
      <c r="DI58" s="365"/>
      <c r="DJ58" s="365"/>
      <c r="DK58" s="366"/>
      <c r="DL58" s="364"/>
      <c r="DM58" s="365"/>
      <c r="DN58" s="365"/>
      <c r="DO58" s="365"/>
      <c r="DP58" s="366"/>
      <c r="DQ58" s="364"/>
      <c r="DR58" s="365"/>
      <c r="DS58" s="365"/>
      <c r="DT58" s="365"/>
      <c r="DU58" s="366"/>
      <c r="DV58" s="364"/>
      <c r="DW58" s="365"/>
      <c r="DX58" s="365"/>
      <c r="DY58" s="365"/>
      <c r="DZ58" s="366"/>
      <c r="EA58" s="364"/>
      <c r="EB58" s="365"/>
      <c r="EC58" s="365"/>
      <c r="ED58" s="365"/>
      <c r="EE58" s="366"/>
      <c r="EF58" s="364"/>
      <c r="EG58" s="365"/>
      <c r="EH58" s="365"/>
      <c r="EI58" s="365"/>
      <c r="EJ58" s="366"/>
      <c r="EK58" s="364"/>
      <c r="EL58" s="365"/>
      <c r="EM58" s="365"/>
      <c r="EN58" s="365"/>
      <c r="EO58" s="366"/>
      <c r="EP58" s="364"/>
      <c r="EQ58" s="365"/>
      <c r="ER58" s="365"/>
      <c r="ES58" s="365"/>
      <c r="ET58" s="366"/>
      <c r="EU58" s="364"/>
      <c r="EV58" s="365"/>
      <c r="EW58" s="365"/>
      <c r="EX58" s="365"/>
      <c r="EY58" s="366"/>
      <c r="EZ58" s="364"/>
      <c r="FA58" s="365"/>
      <c r="FB58" s="365"/>
      <c r="FC58" s="365"/>
      <c r="FD58" s="366"/>
      <c r="FE58" s="364"/>
      <c r="FF58" s="365"/>
      <c r="FG58" s="365"/>
      <c r="FH58" s="365"/>
      <c r="FI58" s="366"/>
      <c r="FJ58" s="364"/>
      <c r="FK58" s="365"/>
      <c r="FL58" s="365"/>
      <c r="FM58" s="365"/>
      <c r="FN58" s="366"/>
      <c r="FO58" s="364"/>
      <c r="FP58" s="365"/>
      <c r="FQ58" s="365"/>
      <c r="FR58" s="365"/>
      <c r="FS58" s="366"/>
      <c r="FT58" s="364"/>
      <c r="FU58" s="365"/>
      <c r="FV58" s="365"/>
      <c r="FW58" s="365"/>
      <c r="FX58" s="366"/>
      <c r="FY58" s="139"/>
      <c r="FZ58" s="139"/>
      <c r="GA58" s="139"/>
      <c r="GB58" s="140" t="s">
        <v>148</v>
      </c>
      <c r="GC58" s="139">
        <f>COUNTIF($F$58:$FX$58,"&gt;0")</f>
        <v>0</v>
      </c>
      <c r="GD58" s="139"/>
      <c r="GE58" s="139">
        <f>SUM($F$58:$FX$58)</f>
        <v>0</v>
      </c>
      <c r="GF58" s="139"/>
      <c r="GG58" s="139"/>
      <c r="GH58" s="139"/>
      <c r="GI58" s="139"/>
      <c r="GJ58" s="139"/>
    </row>
    <row r="59" spans="1:192" ht="9" customHeight="1" x14ac:dyDescent="0.2">
      <c r="A59" s="23"/>
      <c r="B59" s="24"/>
      <c r="C59" s="24"/>
      <c r="D59" s="24"/>
      <c r="E59" s="24"/>
      <c r="F59" s="367"/>
      <c r="G59" s="368"/>
      <c r="H59" s="368"/>
      <c r="I59" s="368"/>
      <c r="J59" s="369"/>
      <c r="K59" s="367"/>
      <c r="L59" s="368"/>
      <c r="M59" s="368"/>
      <c r="N59" s="368"/>
      <c r="O59" s="369"/>
      <c r="P59" s="367"/>
      <c r="Q59" s="368"/>
      <c r="R59" s="368"/>
      <c r="S59" s="368"/>
      <c r="T59" s="369"/>
      <c r="U59" s="367"/>
      <c r="V59" s="368"/>
      <c r="W59" s="368"/>
      <c r="X59" s="368"/>
      <c r="Y59" s="369"/>
      <c r="Z59" s="367"/>
      <c r="AA59" s="368"/>
      <c r="AB59" s="368"/>
      <c r="AC59" s="368"/>
      <c r="AD59" s="369"/>
      <c r="AE59" s="367"/>
      <c r="AF59" s="368"/>
      <c r="AG59" s="368"/>
      <c r="AH59" s="368"/>
      <c r="AI59" s="369"/>
      <c r="AJ59" s="367"/>
      <c r="AK59" s="368"/>
      <c r="AL59" s="368"/>
      <c r="AM59" s="368"/>
      <c r="AN59" s="369"/>
      <c r="AO59" s="367"/>
      <c r="AP59" s="368"/>
      <c r="AQ59" s="368"/>
      <c r="AR59" s="368"/>
      <c r="AS59" s="369"/>
      <c r="AT59" s="367"/>
      <c r="AU59" s="368"/>
      <c r="AV59" s="368"/>
      <c r="AW59" s="368"/>
      <c r="AX59" s="369"/>
      <c r="AY59" s="367"/>
      <c r="AZ59" s="368"/>
      <c r="BA59" s="368"/>
      <c r="BB59" s="368"/>
      <c r="BC59" s="369"/>
      <c r="BD59" s="367"/>
      <c r="BE59" s="368"/>
      <c r="BF59" s="368"/>
      <c r="BG59" s="368"/>
      <c r="BH59" s="369"/>
      <c r="BI59" s="367"/>
      <c r="BJ59" s="368"/>
      <c r="BK59" s="368"/>
      <c r="BL59" s="368"/>
      <c r="BM59" s="369"/>
      <c r="BN59" s="367"/>
      <c r="BO59" s="368"/>
      <c r="BP59" s="368"/>
      <c r="BQ59" s="368"/>
      <c r="BR59" s="369"/>
      <c r="BS59" s="367"/>
      <c r="BT59" s="368"/>
      <c r="BU59" s="368"/>
      <c r="BV59" s="368"/>
      <c r="BW59" s="369"/>
      <c r="BX59" s="367"/>
      <c r="BY59" s="368"/>
      <c r="BZ59" s="368"/>
      <c r="CA59" s="368"/>
      <c r="CB59" s="369"/>
      <c r="CC59" s="367"/>
      <c r="CD59" s="368"/>
      <c r="CE59" s="368"/>
      <c r="CF59" s="368"/>
      <c r="CG59" s="369"/>
      <c r="CH59" s="367"/>
      <c r="CI59" s="368"/>
      <c r="CJ59" s="368"/>
      <c r="CK59" s="368"/>
      <c r="CL59" s="369"/>
      <c r="CM59" s="367"/>
      <c r="CN59" s="368"/>
      <c r="CO59" s="368"/>
      <c r="CP59" s="368"/>
      <c r="CQ59" s="369"/>
      <c r="CR59" s="367"/>
      <c r="CS59" s="368"/>
      <c r="CT59" s="368"/>
      <c r="CU59" s="368"/>
      <c r="CV59" s="369"/>
      <c r="CW59" s="367"/>
      <c r="CX59" s="368"/>
      <c r="CY59" s="368"/>
      <c r="CZ59" s="368"/>
      <c r="DA59" s="369"/>
      <c r="DB59" s="367"/>
      <c r="DC59" s="368"/>
      <c r="DD59" s="368"/>
      <c r="DE59" s="368"/>
      <c r="DF59" s="369"/>
      <c r="DG59" s="367"/>
      <c r="DH59" s="368"/>
      <c r="DI59" s="368"/>
      <c r="DJ59" s="368"/>
      <c r="DK59" s="369"/>
      <c r="DL59" s="367"/>
      <c r="DM59" s="368"/>
      <c r="DN59" s="368"/>
      <c r="DO59" s="368"/>
      <c r="DP59" s="369"/>
      <c r="DQ59" s="367"/>
      <c r="DR59" s="368"/>
      <c r="DS59" s="368"/>
      <c r="DT59" s="368"/>
      <c r="DU59" s="369"/>
      <c r="DV59" s="367"/>
      <c r="DW59" s="368"/>
      <c r="DX59" s="368"/>
      <c r="DY59" s="368"/>
      <c r="DZ59" s="369"/>
      <c r="EA59" s="367"/>
      <c r="EB59" s="368"/>
      <c r="EC59" s="368"/>
      <c r="ED59" s="368"/>
      <c r="EE59" s="369"/>
      <c r="EF59" s="367"/>
      <c r="EG59" s="368"/>
      <c r="EH59" s="368"/>
      <c r="EI59" s="368"/>
      <c r="EJ59" s="369"/>
      <c r="EK59" s="367"/>
      <c r="EL59" s="368"/>
      <c r="EM59" s="368"/>
      <c r="EN59" s="368"/>
      <c r="EO59" s="369"/>
      <c r="EP59" s="367"/>
      <c r="EQ59" s="368"/>
      <c r="ER59" s="368"/>
      <c r="ES59" s="368"/>
      <c r="ET59" s="369"/>
      <c r="EU59" s="367"/>
      <c r="EV59" s="368"/>
      <c r="EW59" s="368"/>
      <c r="EX59" s="368"/>
      <c r="EY59" s="369"/>
      <c r="EZ59" s="367"/>
      <c r="FA59" s="368"/>
      <c r="FB59" s="368"/>
      <c r="FC59" s="368"/>
      <c r="FD59" s="369"/>
      <c r="FE59" s="367"/>
      <c r="FF59" s="368"/>
      <c r="FG59" s="368"/>
      <c r="FH59" s="368"/>
      <c r="FI59" s="369"/>
      <c r="FJ59" s="367"/>
      <c r="FK59" s="368"/>
      <c r="FL59" s="368"/>
      <c r="FM59" s="368"/>
      <c r="FN59" s="369"/>
      <c r="FO59" s="367"/>
      <c r="FP59" s="368"/>
      <c r="FQ59" s="368"/>
      <c r="FR59" s="368"/>
      <c r="FS59" s="369"/>
      <c r="FT59" s="367"/>
      <c r="FU59" s="368"/>
      <c r="FV59" s="368"/>
      <c r="FW59" s="368"/>
      <c r="FX59" s="36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</row>
    <row r="60" spans="1:192" ht="19.5" customHeight="1" x14ac:dyDescent="0.2">
      <c r="A60" s="316" t="s">
        <v>53</v>
      </c>
      <c r="B60" s="325" t="s">
        <v>116</v>
      </c>
      <c r="C60" s="325"/>
      <c r="D60" s="325"/>
      <c r="E60" s="325"/>
      <c r="F60" s="33"/>
      <c r="G60" s="33"/>
      <c r="H60" s="33"/>
      <c r="I60" s="33"/>
      <c r="J60" s="34"/>
      <c r="K60" s="33"/>
      <c r="L60" s="33"/>
      <c r="M60" s="33"/>
      <c r="N60" s="33"/>
      <c r="O60" s="34"/>
      <c r="P60" s="33"/>
      <c r="Q60" s="33"/>
      <c r="R60" s="33"/>
      <c r="S60" s="33"/>
      <c r="T60" s="34"/>
      <c r="U60" s="33"/>
      <c r="V60" s="33"/>
      <c r="W60" s="33"/>
      <c r="X60" s="33"/>
      <c r="Y60" s="34"/>
      <c r="Z60" s="33"/>
      <c r="AA60" s="33"/>
      <c r="AB60" s="33"/>
      <c r="AC60" s="33"/>
      <c r="AD60" s="34"/>
      <c r="AE60" s="33"/>
      <c r="AF60" s="33"/>
      <c r="AG60" s="33"/>
      <c r="AH60" s="33"/>
      <c r="AI60" s="34"/>
      <c r="AJ60" s="33"/>
      <c r="AK60" s="33"/>
      <c r="AL60" s="33"/>
      <c r="AM60" s="33"/>
      <c r="AN60" s="34"/>
      <c r="AO60" s="33"/>
      <c r="AP60" s="33"/>
      <c r="AQ60" s="33"/>
      <c r="AR60" s="33"/>
      <c r="AS60" s="34"/>
      <c r="AT60" s="33"/>
      <c r="AU60" s="33"/>
      <c r="AV60" s="33"/>
      <c r="AW60" s="33"/>
      <c r="AX60" s="34"/>
      <c r="AY60" s="33"/>
      <c r="AZ60" s="33"/>
      <c r="BA60" s="33"/>
      <c r="BB60" s="33"/>
      <c r="BC60" s="34"/>
      <c r="BD60" s="33"/>
      <c r="BE60" s="33"/>
      <c r="BF60" s="33"/>
      <c r="BG60" s="33"/>
      <c r="BH60" s="34"/>
      <c r="BI60" s="33"/>
      <c r="BJ60" s="33"/>
      <c r="BK60" s="33"/>
      <c r="BL60" s="33"/>
      <c r="BM60" s="34"/>
      <c r="BN60" s="33"/>
      <c r="BO60" s="33"/>
      <c r="BP60" s="33"/>
      <c r="BQ60" s="33"/>
      <c r="BR60" s="34"/>
      <c r="BS60" s="33"/>
      <c r="BT60" s="33"/>
      <c r="BU60" s="33"/>
      <c r="BV60" s="33"/>
      <c r="BW60" s="34"/>
      <c r="BX60" s="33"/>
      <c r="BY60" s="33"/>
      <c r="BZ60" s="33"/>
      <c r="CA60" s="33"/>
      <c r="CB60" s="34"/>
      <c r="CC60" s="33"/>
      <c r="CD60" s="33"/>
      <c r="CE60" s="33"/>
      <c r="CF60" s="33"/>
      <c r="CG60" s="34"/>
      <c r="CH60" s="33"/>
      <c r="CI60" s="33"/>
      <c r="CJ60" s="33"/>
      <c r="CK60" s="33"/>
      <c r="CL60" s="34"/>
      <c r="CM60" s="33"/>
      <c r="CN60" s="33"/>
      <c r="CO60" s="33"/>
      <c r="CP60" s="33"/>
      <c r="CQ60" s="34"/>
      <c r="CR60" s="33"/>
      <c r="CS60" s="33"/>
      <c r="CT60" s="33"/>
      <c r="CU60" s="33"/>
      <c r="CV60" s="34"/>
      <c r="CW60" s="33"/>
      <c r="CX60" s="33"/>
      <c r="CY60" s="33"/>
      <c r="CZ60" s="33"/>
      <c r="DA60" s="34"/>
      <c r="DB60" s="33"/>
      <c r="DC60" s="33"/>
      <c r="DD60" s="33"/>
      <c r="DE60" s="33"/>
      <c r="DF60" s="34"/>
      <c r="DG60" s="33"/>
      <c r="DH60" s="33"/>
      <c r="DI60" s="33"/>
      <c r="DJ60" s="33"/>
      <c r="DK60" s="34"/>
      <c r="DL60" s="33"/>
      <c r="DM60" s="33"/>
      <c r="DN60" s="33"/>
      <c r="DO60" s="33"/>
      <c r="DP60" s="34"/>
      <c r="DQ60" s="33"/>
      <c r="DR60" s="33"/>
      <c r="DS60" s="33"/>
      <c r="DT60" s="33"/>
      <c r="DU60" s="34"/>
      <c r="DV60" s="33"/>
      <c r="DW60" s="33"/>
      <c r="DX60" s="33"/>
      <c r="DY60" s="33"/>
      <c r="DZ60" s="34"/>
      <c r="EA60" s="33"/>
      <c r="EB60" s="33"/>
      <c r="EC60" s="33"/>
      <c r="ED60" s="33"/>
      <c r="EE60" s="34"/>
      <c r="EF60" s="33"/>
      <c r="EG60" s="33"/>
      <c r="EH60" s="33"/>
      <c r="EI60" s="33"/>
      <c r="EJ60" s="34"/>
      <c r="EK60" s="33"/>
      <c r="EL60" s="33"/>
      <c r="EM60" s="33"/>
      <c r="EN60" s="33"/>
      <c r="EO60" s="34"/>
      <c r="EP60" s="33"/>
      <c r="EQ60" s="33"/>
      <c r="ER60" s="33"/>
      <c r="ES60" s="33"/>
      <c r="ET60" s="34"/>
      <c r="EU60" s="33"/>
      <c r="EV60" s="33"/>
      <c r="EW60" s="33"/>
      <c r="EX60" s="33"/>
      <c r="EY60" s="34"/>
      <c r="EZ60" s="33"/>
      <c r="FA60" s="33"/>
      <c r="FB60" s="33"/>
      <c r="FC60" s="33"/>
      <c r="FD60" s="34"/>
      <c r="FE60" s="33"/>
      <c r="FF60" s="33"/>
      <c r="FG60" s="33"/>
      <c r="FH60" s="33"/>
      <c r="FI60" s="34"/>
      <c r="FJ60" s="33"/>
      <c r="FK60" s="33"/>
      <c r="FL60" s="33"/>
      <c r="FM60" s="33"/>
      <c r="FN60" s="34"/>
      <c r="FO60" s="33"/>
      <c r="FP60" s="33"/>
      <c r="FQ60" s="33"/>
      <c r="FR60" s="33"/>
      <c r="FS60" s="34"/>
      <c r="FT60" s="33"/>
      <c r="FU60" s="33"/>
      <c r="FV60" s="33"/>
      <c r="FW60" s="33"/>
      <c r="FX60" s="34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</row>
    <row r="61" spans="1:192" ht="6" customHeight="1" x14ac:dyDescent="0.2">
      <c r="A61" s="25"/>
      <c r="B61" s="329"/>
      <c r="C61" s="329"/>
      <c r="D61" s="329"/>
      <c r="E61" s="335"/>
      <c r="F61" s="379"/>
      <c r="G61" s="380"/>
      <c r="H61" s="380"/>
      <c r="I61" s="380"/>
      <c r="J61" s="381"/>
      <c r="K61" s="379"/>
      <c r="L61" s="380"/>
      <c r="M61" s="380"/>
      <c r="N61" s="380"/>
      <c r="O61" s="381"/>
      <c r="P61" s="379"/>
      <c r="Q61" s="380"/>
      <c r="R61" s="380"/>
      <c r="S61" s="380"/>
      <c r="T61" s="381"/>
      <c r="U61" s="379"/>
      <c r="V61" s="380"/>
      <c r="W61" s="380"/>
      <c r="X61" s="380"/>
      <c r="Y61" s="381"/>
      <c r="Z61" s="379"/>
      <c r="AA61" s="380"/>
      <c r="AB61" s="380"/>
      <c r="AC61" s="380"/>
      <c r="AD61" s="381"/>
      <c r="AE61" s="379"/>
      <c r="AF61" s="380"/>
      <c r="AG61" s="380"/>
      <c r="AH61" s="380"/>
      <c r="AI61" s="381"/>
      <c r="AJ61" s="379"/>
      <c r="AK61" s="380"/>
      <c r="AL61" s="380"/>
      <c r="AM61" s="380"/>
      <c r="AN61" s="381"/>
      <c r="AO61" s="379"/>
      <c r="AP61" s="380"/>
      <c r="AQ61" s="380"/>
      <c r="AR61" s="380"/>
      <c r="AS61" s="381"/>
      <c r="AT61" s="379"/>
      <c r="AU61" s="380"/>
      <c r="AV61" s="380"/>
      <c r="AW61" s="380"/>
      <c r="AX61" s="381"/>
      <c r="AY61" s="379"/>
      <c r="AZ61" s="380"/>
      <c r="BA61" s="380"/>
      <c r="BB61" s="380"/>
      <c r="BC61" s="381"/>
      <c r="BD61" s="379"/>
      <c r="BE61" s="380"/>
      <c r="BF61" s="380"/>
      <c r="BG61" s="380"/>
      <c r="BH61" s="381"/>
      <c r="BI61" s="379"/>
      <c r="BJ61" s="380"/>
      <c r="BK61" s="380"/>
      <c r="BL61" s="380"/>
      <c r="BM61" s="381"/>
      <c r="BN61" s="379"/>
      <c r="BO61" s="380"/>
      <c r="BP61" s="380"/>
      <c r="BQ61" s="380"/>
      <c r="BR61" s="381"/>
      <c r="BS61" s="379"/>
      <c r="BT61" s="380"/>
      <c r="BU61" s="380"/>
      <c r="BV61" s="380"/>
      <c r="BW61" s="381"/>
      <c r="BX61" s="379"/>
      <c r="BY61" s="380"/>
      <c r="BZ61" s="380"/>
      <c r="CA61" s="380"/>
      <c r="CB61" s="381"/>
      <c r="CC61" s="379"/>
      <c r="CD61" s="380"/>
      <c r="CE61" s="380"/>
      <c r="CF61" s="380"/>
      <c r="CG61" s="381"/>
      <c r="CH61" s="379"/>
      <c r="CI61" s="380"/>
      <c r="CJ61" s="380"/>
      <c r="CK61" s="380"/>
      <c r="CL61" s="381"/>
      <c r="CM61" s="379"/>
      <c r="CN61" s="380"/>
      <c r="CO61" s="380"/>
      <c r="CP61" s="380"/>
      <c r="CQ61" s="381"/>
      <c r="CR61" s="379"/>
      <c r="CS61" s="380"/>
      <c r="CT61" s="380"/>
      <c r="CU61" s="380"/>
      <c r="CV61" s="381"/>
      <c r="CW61" s="379"/>
      <c r="CX61" s="380"/>
      <c r="CY61" s="380"/>
      <c r="CZ61" s="380"/>
      <c r="DA61" s="381"/>
      <c r="DB61" s="379"/>
      <c r="DC61" s="380"/>
      <c r="DD61" s="380"/>
      <c r="DE61" s="380"/>
      <c r="DF61" s="381"/>
      <c r="DG61" s="379"/>
      <c r="DH61" s="380"/>
      <c r="DI61" s="380"/>
      <c r="DJ61" s="380"/>
      <c r="DK61" s="381"/>
      <c r="DL61" s="379"/>
      <c r="DM61" s="380"/>
      <c r="DN61" s="380"/>
      <c r="DO61" s="380"/>
      <c r="DP61" s="381"/>
      <c r="DQ61" s="379"/>
      <c r="DR61" s="380"/>
      <c r="DS61" s="380"/>
      <c r="DT61" s="380"/>
      <c r="DU61" s="381"/>
      <c r="DV61" s="379"/>
      <c r="DW61" s="380"/>
      <c r="DX61" s="380"/>
      <c r="DY61" s="380"/>
      <c r="DZ61" s="381"/>
      <c r="EA61" s="379"/>
      <c r="EB61" s="380"/>
      <c r="EC61" s="380"/>
      <c r="ED61" s="380"/>
      <c r="EE61" s="381"/>
      <c r="EF61" s="379"/>
      <c r="EG61" s="380"/>
      <c r="EH61" s="380"/>
      <c r="EI61" s="380"/>
      <c r="EJ61" s="381"/>
      <c r="EK61" s="379"/>
      <c r="EL61" s="380"/>
      <c r="EM61" s="380"/>
      <c r="EN61" s="380"/>
      <c r="EO61" s="381"/>
      <c r="EP61" s="379"/>
      <c r="EQ61" s="380"/>
      <c r="ER61" s="380"/>
      <c r="ES61" s="380"/>
      <c r="ET61" s="381"/>
      <c r="EU61" s="379"/>
      <c r="EV61" s="380"/>
      <c r="EW61" s="380"/>
      <c r="EX61" s="380"/>
      <c r="EY61" s="381"/>
      <c r="EZ61" s="379"/>
      <c r="FA61" s="380"/>
      <c r="FB61" s="380"/>
      <c r="FC61" s="380"/>
      <c r="FD61" s="381"/>
      <c r="FE61" s="379"/>
      <c r="FF61" s="380"/>
      <c r="FG61" s="380"/>
      <c r="FH61" s="380"/>
      <c r="FI61" s="381"/>
      <c r="FJ61" s="379"/>
      <c r="FK61" s="380"/>
      <c r="FL61" s="380"/>
      <c r="FM61" s="380"/>
      <c r="FN61" s="381"/>
      <c r="FO61" s="379"/>
      <c r="FP61" s="380"/>
      <c r="FQ61" s="380"/>
      <c r="FR61" s="380"/>
      <c r="FS61" s="381"/>
      <c r="FT61" s="379"/>
      <c r="FU61" s="380"/>
      <c r="FV61" s="380"/>
      <c r="FW61" s="380"/>
      <c r="FX61" s="381"/>
    </row>
    <row r="62" spans="1:192" ht="30" customHeight="1" x14ac:dyDescent="0.2">
      <c r="A62" s="25"/>
      <c r="B62" s="398" t="s">
        <v>151</v>
      </c>
      <c r="C62" s="398"/>
      <c r="D62" s="328"/>
      <c r="E62" s="335" t="s">
        <v>153</v>
      </c>
      <c r="F62" s="372"/>
      <c r="G62" s="370"/>
      <c r="H62" s="370"/>
      <c r="I62" s="370"/>
      <c r="J62" s="371"/>
      <c r="K62" s="364"/>
      <c r="L62" s="370"/>
      <c r="M62" s="370"/>
      <c r="N62" s="370"/>
      <c r="O62" s="371"/>
      <c r="P62" s="372"/>
      <c r="Q62" s="370"/>
      <c r="R62" s="370"/>
      <c r="S62" s="370"/>
      <c r="T62" s="371"/>
      <c r="U62" s="364"/>
      <c r="V62" s="370"/>
      <c r="W62" s="370"/>
      <c r="X62" s="370"/>
      <c r="Y62" s="371"/>
      <c r="Z62" s="364"/>
      <c r="AA62" s="370"/>
      <c r="AB62" s="370"/>
      <c r="AC62" s="370"/>
      <c r="AD62" s="371"/>
      <c r="AE62" s="372"/>
      <c r="AF62" s="370"/>
      <c r="AG62" s="370"/>
      <c r="AH62" s="370"/>
      <c r="AI62" s="371"/>
      <c r="AJ62" s="372"/>
      <c r="AK62" s="370"/>
      <c r="AL62" s="370"/>
      <c r="AM62" s="370"/>
      <c r="AN62" s="371"/>
      <c r="AO62" s="372"/>
      <c r="AP62" s="370"/>
      <c r="AQ62" s="370"/>
      <c r="AR62" s="370"/>
      <c r="AS62" s="371"/>
      <c r="AT62" s="372"/>
      <c r="AU62" s="370"/>
      <c r="AV62" s="370"/>
      <c r="AW62" s="370"/>
      <c r="AX62" s="371"/>
      <c r="AY62" s="372"/>
      <c r="AZ62" s="370"/>
      <c r="BA62" s="370"/>
      <c r="BB62" s="370"/>
      <c r="BC62" s="371"/>
      <c r="BD62" s="372"/>
      <c r="BE62" s="370"/>
      <c r="BF62" s="370"/>
      <c r="BG62" s="370"/>
      <c r="BH62" s="371"/>
      <c r="BI62" s="372"/>
      <c r="BJ62" s="370"/>
      <c r="BK62" s="370"/>
      <c r="BL62" s="370"/>
      <c r="BM62" s="371"/>
      <c r="BN62" s="372"/>
      <c r="BO62" s="370"/>
      <c r="BP62" s="370"/>
      <c r="BQ62" s="370"/>
      <c r="BR62" s="371"/>
      <c r="BS62" s="372"/>
      <c r="BT62" s="370"/>
      <c r="BU62" s="370"/>
      <c r="BV62" s="370"/>
      <c r="BW62" s="371"/>
      <c r="BX62" s="372"/>
      <c r="BY62" s="370"/>
      <c r="BZ62" s="370"/>
      <c r="CA62" s="370"/>
      <c r="CB62" s="371"/>
      <c r="CC62" s="372"/>
      <c r="CD62" s="370"/>
      <c r="CE62" s="370"/>
      <c r="CF62" s="370"/>
      <c r="CG62" s="371"/>
      <c r="CH62" s="372"/>
      <c r="CI62" s="370"/>
      <c r="CJ62" s="370"/>
      <c r="CK62" s="370"/>
      <c r="CL62" s="371"/>
      <c r="CM62" s="372"/>
      <c r="CN62" s="370"/>
      <c r="CO62" s="370"/>
      <c r="CP62" s="370"/>
      <c r="CQ62" s="371"/>
      <c r="CR62" s="372"/>
      <c r="CS62" s="370"/>
      <c r="CT62" s="370"/>
      <c r="CU62" s="370"/>
      <c r="CV62" s="371"/>
      <c r="CW62" s="372"/>
      <c r="CX62" s="370"/>
      <c r="CY62" s="370"/>
      <c r="CZ62" s="370"/>
      <c r="DA62" s="371"/>
      <c r="DB62" s="372"/>
      <c r="DC62" s="370"/>
      <c r="DD62" s="370"/>
      <c r="DE62" s="370"/>
      <c r="DF62" s="371"/>
      <c r="DG62" s="372"/>
      <c r="DH62" s="370"/>
      <c r="DI62" s="370"/>
      <c r="DJ62" s="370"/>
      <c r="DK62" s="371"/>
      <c r="DL62" s="372"/>
      <c r="DM62" s="370"/>
      <c r="DN62" s="370"/>
      <c r="DO62" s="370"/>
      <c r="DP62" s="371"/>
      <c r="DQ62" s="372"/>
      <c r="DR62" s="370"/>
      <c r="DS62" s="370"/>
      <c r="DT62" s="370"/>
      <c r="DU62" s="371"/>
      <c r="DV62" s="372"/>
      <c r="DW62" s="370"/>
      <c r="DX62" s="370"/>
      <c r="DY62" s="370"/>
      <c r="DZ62" s="371"/>
      <c r="EA62" s="372"/>
      <c r="EB62" s="370"/>
      <c r="EC62" s="370"/>
      <c r="ED62" s="370"/>
      <c r="EE62" s="371"/>
      <c r="EF62" s="372"/>
      <c r="EG62" s="370"/>
      <c r="EH62" s="370"/>
      <c r="EI62" s="370"/>
      <c r="EJ62" s="371"/>
      <c r="EK62" s="372"/>
      <c r="EL62" s="370"/>
      <c r="EM62" s="370"/>
      <c r="EN62" s="370"/>
      <c r="EO62" s="371"/>
      <c r="EP62" s="372"/>
      <c r="EQ62" s="370"/>
      <c r="ER62" s="370"/>
      <c r="ES62" s="370"/>
      <c r="ET62" s="371"/>
      <c r="EU62" s="364"/>
      <c r="EV62" s="370"/>
      <c r="EW62" s="370"/>
      <c r="EX62" s="370"/>
      <c r="EY62" s="371"/>
      <c r="EZ62" s="364"/>
      <c r="FA62" s="370"/>
      <c r="FB62" s="370"/>
      <c r="FC62" s="370"/>
      <c r="FD62" s="371"/>
      <c r="FE62" s="364"/>
      <c r="FF62" s="370"/>
      <c r="FG62" s="370"/>
      <c r="FH62" s="370"/>
      <c r="FI62" s="371"/>
      <c r="FJ62" s="364"/>
      <c r="FK62" s="370"/>
      <c r="FL62" s="370"/>
      <c r="FM62" s="370"/>
      <c r="FN62" s="371"/>
      <c r="FO62" s="364"/>
      <c r="FP62" s="370"/>
      <c r="FQ62" s="370"/>
      <c r="FR62" s="370"/>
      <c r="FS62" s="371"/>
      <c r="FT62" s="372"/>
      <c r="FU62" s="370"/>
      <c r="FV62" s="370"/>
      <c r="FW62" s="370"/>
      <c r="FX62" s="371"/>
    </row>
    <row r="63" spans="1:192" ht="30" customHeight="1" x14ac:dyDescent="0.2">
      <c r="A63" s="25"/>
      <c r="B63" s="398" t="s">
        <v>190</v>
      </c>
      <c r="C63" s="398"/>
      <c r="D63" s="328"/>
      <c r="E63" s="335" t="s">
        <v>152</v>
      </c>
      <c r="F63" s="372"/>
      <c r="G63" s="370"/>
      <c r="H63" s="370"/>
      <c r="I63" s="370"/>
      <c r="J63" s="371"/>
      <c r="K63" s="364"/>
      <c r="L63" s="370"/>
      <c r="M63" s="370"/>
      <c r="N63" s="370"/>
      <c r="O63" s="371"/>
      <c r="P63" s="372"/>
      <c r="Q63" s="370"/>
      <c r="R63" s="370"/>
      <c r="S63" s="370"/>
      <c r="T63" s="371"/>
      <c r="U63" s="364"/>
      <c r="V63" s="370"/>
      <c r="W63" s="370"/>
      <c r="X63" s="370"/>
      <c r="Y63" s="371"/>
      <c r="Z63" s="364"/>
      <c r="AA63" s="370"/>
      <c r="AB63" s="370"/>
      <c r="AC63" s="370"/>
      <c r="AD63" s="371"/>
      <c r="AE63" s="372"/>
      <c r="AF63" s="370"/>
      <c r="AG63" s="370"/>
      <c r="AH63" s="370"/>
      <c r="AI63" s="371"/>
      <c r="AJ63" s="372"/>
      <c r="AK63" s="370"/>
      <c r="AL63" s="370"/>
      <c r="AM63" s="370"/>
      <c r="AN63" s="371"/>
      <c r="AO63" s="372"/>
      <c r="AP63" s="370"/>
      <c r="AQ63" s="370"/>
      <c r="AR63" s="370"/>
      <c r="AS63" s="371"/>
      <c r="AT63" s="372"/>
      <c r="AU63" s="370"/>
      <c r="AV63" s="370"/>
      <c r="AW63" s="370"/>
      <c r="AX63" s="371"/>
      <c r="AY63" s="372"/>
      <c r="AZ63" s="370"/>
      <c r="BA63" s="370"/>
      <c r="BB63" s="370"/>
      <c r="BC63" s="371"/>
      <c r="BD63" s="372"/>
      <c r="BE63" s="370"/>
      <c r="BF63" s="370"/>
      <c r="BG63" s="370"/>
      <c r="BH63" s="371"/>
      <c r="BI63" s="372"/>
      <c r="BJ63" s="370"/>
      <c r="BK63" s="370"/>
      <c r="BL63" s="370"/>
      <c r="BM63" s="371"/>
      <c r="BN63" s="372"/>
      <c r="BO63" s="370"/>
      <c r="BP63" s="370"/>
      <c r="BQ63" s="370"/>
      <c r="BR63" s="371"/>
      <c r="BS63" s="372"/>
      <c r="BT63" s="370"/>
      <c r="BU63" s="370"/>
      <c r="BV63" s="370"/>
      <c r="BW63" s="371"/>
      <c r="BX63" s="372"/>
      <c r="BY63" s="370"/>
      <c r="BZ63" s="370"/>
      <c r="CA63" s="370"/>
      <c r="CB63" s="371"/>
      <c r="CC63" s="372"/>
      <c r="CD63" s="370"/>
      <c r="CE63" s="370"/>
      <c r="CF63" s="370"/>
      <c r="CG63" s="371"/>
      <c r="CH63" s="372"/>
      <c r="CI63" s="370"/>
      <c r="CJ63" s="370"/>
      <c r="CK63" s="370"/>
      <c r="CL63" s="371"/>
      <c r="CM63" s="372"/>
      <c r="CN63" s="370"/>
      <c r="CO63" s="370"/>
      <c r="CP63" s="370"/>
      <c r="CQ63" s="371"/>
      <c r="CR63" s="372"/>
      <c r="CS63" s="370"/>
      <c r="CT63" s="370"/>
      <c r="CU63" s="370"/>
      <c r="CV63" s="371"/>
      <c r="CW63" s="372"/>
      <c r="CX63" s="370"/>
      <c r="CY63" s="370"/>
      <c r="CZ63" s="370"/>
      <c r="DA63" s="371"/>
      <c r="DB63" s="372"/>
      <c r="DC63" s="370"/>
      <c r="DD63" s="370"/>
      <c r="DE63" s="370"/>
      <c r="DF63" s="371"/>
      <c r="DG63" s="372"/>
      <c r="DH63" s="370"/>
      <c r="DI63" s="370"/>
      <c r="DJ63" s="370"/>
      <c r="DK63" s="371"/>
      <c r="DL63" s="372"/>
      <c r="DM63" s="370"/>
      <c r="DN63" s="370"/>
      <c r="DO63" s="370"/>
      <c r="DP63" s="371"/>
      <c r="DQ63" s="372"/>
      <c r="DR63" s="370"/>
      <c r="DS63" s="370"/>
      <c r="DT63" s="370"/>
      <c r="DU63" s="371"/>
      <c r="DV63" s="372"/>
      <c r="DW63" s="370"/>
      <c r="DX63" s="370"/>
      <c r="DY63" s="370"/>
      <c r="DZ63" s="371"/>
      <c r="EA63" s="372"/>
      <c r="EB63" s="370"/>
      <c r="EC63" s="370"/>
      <c r="ED63" s="370"/>
      <c r="EE63" s="371"/>
      <c r="EF63" s="372"/>
      <c r="EG63" s="370"/>
      <c r="EH63" s="370"/>
      <c r="EI63" s="370"/>
      <c r="EJ63" s="371"/>
      <c r="EK63" s="372"/>
      <c r="EL63" s="370"/>
      <c r="EM63" s="370"/>
      <c r="EN63" s="370"/>
      <c r="EO63" s="371"/>
      <c r="EP63" s="372"/>
      <c r="EQ63" s="370"/>
      <c r="ER63" s="370"/>
      <c r="ES63" s="370"/>
      <c r="ET63" s="371"/>
      <c r="EU63" s="364"/>
      <c r="EV63" s="370"/>
      <c r="EW63" s="370"/>
      <c r="EX63" s="370"/>
      <c r="EY63" s="371"/>
      <c r="EZ63" s="364"/>
      <c r="FA63" s="370"/>
      <c r="FB63" s="370"/>
      <c r="FC63" s="370"/>
      <c r="FD63" s="371"/>
      <c r="FE63" s="364"/>
      <c r="FF63" s="370"/>
      <c r="FG63" s="370"/>
      <c r="FH63" s="370"/>
      <c r="FI63" s="371"/>
      <c r="FJ63" s="364"/>
      <c r="FK63" s="370"/>
      <c r="FL63" s="370"/>
      <c r="FM63" s="370"/>
      <c r="FN63" s="371"/>
      <c r="FO63" s="364"/>
      <c r="FP63" s="370"/>
      <c r="FQ63" s="370"/>
      <c r="FR63" s="370"/>
      <c r="FS63" s="371"/>
      <c r="FT63" s="364"/>
      <c r="FU63" s="370"/>
      <c r="FV63" s="370"/>
      <c r="FW63" s="370"/>
      <c r="FX63" s="371"/>
    </row>
    <row r="64" spans="1:192" ht="30" customHeight="1" thickBot="1" x14ac:dyDescent="0.25">
      <c r="A64" s="336"/>
      <c r="B64" s="398" t="s">
        <v>191</v>
      </c>
      <c r="C64" s="398"/>
      <c r="D64" s="25"/>
      <c r="E64" s="335" t="s">
        <v>152</v>
      </c>
      <c r="F64" s="372"/>
      <c r="G64" s="370"/>
      <c r="H64" s="370"/>
      <c r="I64" s="370"/>
      <c r="J64" s="371"/>
      <c r="K64" s="364"/>
      <c r="L64" s="370"/>
      <c r="M64" s="370"/>
      <c r="N64" s="370"/>
      <c r="O64" s="371"/>
      <c r="P64" s="372"/>
      <c r="Q64" s="370"/>
      <c r="R64" s="370"/>
      <c r="S64" s="370"/>
      <c r="T64" s="371"/>
      <c r="U64" s="364"/>
      <c r="V64" s="370"/>
      <c r="W64" s="370"/>
      <c r="X64" s="370"/>
      <c r="Y64" s="371"/>
      <c r="Z64" s="364"/>
      <c r="AA64" s="370"/>
      <c r="AB64" s="370"/>
      <c r="AC64" s="370"/>
      <c r="AD64" s="371"/>
      <c r="AE64" s="372"/>
      <c r="AF64" s="370"/>
      <c r="AG64" s="370"/>
      <c r="AH64" s="370"/>
      <c r="AI64" s="371"/>
      <c r="AJ64" s="372"/>
      <c r="AK64" s="370"/>
      <c r="AL64" s="370"/>
      <c r="AM64" s="370"/>
      <c r="AN64" s="371"/>
      <c r="AO64" s="372"/>
      <c r="AP64" s="370"/>
      <c r="AQ64" s="370"/>
      <c r="AR64" s="370"/>
      <c r="AS64" s="371"/>
      <c r="AT64" s="372"/>
      <c r="AU64" s="370"/>
      <c r="AV64" s="370"/>
      <c r="AW64" s="370"/>
      <c r="AX64" s="371"/>
      <c r="AY64" s="372"/>
      <c r="AZ64" s="370"/>
      <c r="BA64" s="370"/>
      <c r="BB64" s="370"/>
      <c r="BC64" s="371"/>
      <c r="BD64" s="372"/>
      <c r="BE64" s="370"/>
      <c r="BF64" s="370"/>
      <c r="BG64" s="370"/>
      <c r="BH64" s="371"/>
      <c r="BI64" s="372"/>
      <c r="BJ64" s="370"/>
      <c r="BK64" s="370"/>
      <c r="BL64" s="370"/>
      <c r="BM64" s="371"/>
      <c r="BN64" s="372"/>
      <c r="BO64" s="370"/>
      <c r="BP64" s="370"/>
      <c r="BQ64" s="370"/>
      <c r="BR64" s="371"/>
      <c r="BS64" s="372"/>
      <c r="BT64" s="370"/>
      <c r="BU64" s="370"/>
      <c r="BV64" s="370"/>
      <c r="BW64" s="371"/>
      <c r="BX64" s="372"/>
      <c r="BY64" s="370"/>
      <c r="BZ64" s="370"/>
      <c r="CA64" s="370"/>
      <c r="CB64" s="371"/>
      <c r="CC64" s="372"/>
      <c r="CD64" s="370"/>
      <c r="CE64" s="370"/>
      <c r="CF64" s="370"/>
      <c r="CG64" s="371"/>
      <c r="CH64" s="372"/>
      <c r="CI64" s="370"/>
      <c r="CJ64" s="370"/>
      <c r="CK64" s="370"/>
      <c r="CL64" s="371"/>
      <c r="CM64" s="372"/>
      <c r="CN64" s="370"/>
      <c r="CO64" s="370"/>
      <c r="CP64" s="370"/>
      <c r="CQ64" s="371"/>
      <c r="CR64" s="372"/>
      <c r="CS64" s="370"/>
      <c r="CT64" s="370"/>
      <c r="CU64" s="370"/>
      <c r="CV64" s="371"/>
      <c r="CW64" s="372"/>
      <c r="CX64" s="370"/>
      <c r="CY64" s="370"/>
      <c r="CZ64" s="370"/>
      <c r="DA64" s="371"/>
      <c r="DB64" s="372"/>
      <c r="DC64" s="370"/>
      <c r="DD64" s="370"/>
      <c r="DE64" s="370"/>
      <c r="DF64" s="371"/>
      <c r="DG64" s="372"/>
      <c r="DH64" s="370"/>
      <c r="DI64" s="370"/>
      <c r="DJ64" s="370"/>
      <c r="DK64" s="371"/>
      <c r="DL64" s="372"/>
      <c r="DM64" s="370"/>
      <c r="DN64" s="370"/>
      <c r="DO64" s="370"/>
      <c r="DP64" s="371"/>
      <c r="DQ64" s="372"/>
      <c r="DR64" s="370"/>
      <c r="DS64" s="370"/>
      <c r="DT64" s="370"/>
      <c r="DU64" s="371"/>
      <c r="DV64" s="372"/>
      <c r="DW64" s="370"/>
      <c r="DX64" s="370"/>
      <c r="DY64" s="370"/>
      <c r="DZ64" s="371"/>
      <c r="EA64" s="372"/>
      <c r="EB64" s="370"/>
      <c r="EC64" s="370"/>
      <c r="ED64" s="370"/>
      <c r="EE64" s="371"/>
      <c r="EF64" s="372"/>
      <c r="EG64" s="370"/>
      <c r="EH64" s="370"/>
      <c r="EI64" s="370"/>
      <c r="EJ64" s="371"/>
      <c r="EK64" s="364"/>
      <c r="EL64" s="370"/>
      <c r="EM64" s="370"/>
      <c r="EN64" s="370"/>
      <c r="EO64" s="371"/>
      <c r="EP64" s="364"/>
      <c r="EQ64" s="370"/>
      <c r="ER64" s="370"/>
      <c r="ES64" s="370"/>
      <c r="ET64" s="371"/>
      <c r="EU64" s="364"/>
      <c r="EV64" s="370"/>
      <c r="EW64" s="370"/>
      <c r="EX64" s="370"/>
      <c r="EY64" s="371"/>
      <c r="EZ64" s="364"/>
      <c r="FA64" s="370"/>
      <c r="FB64" s="370"/>
      <c r="FC64" s="370"/>
      <c r="FD64" s="371"/>
      <c r="FE64" s="364"/>
      <c r="FF64" s="370"/>
      <c r="FG64" s="370"/>
      <c r="FH64" s="370"/>
      <c r="FI64" s="371"/>
      <c r="FJ64" s="364"/>
      <c r="FK64" s="370"/>
      <c r="FL64" s="370"/>
      <c r="FM64" s="370"/>
      <c r="FN64" s="371"/>
      <c r="FO64" s="364"/>
      <c r="FP64" s="370"/>
      <c r="FQ64" s="370"/>
      <c r="FR64" s="370"/>
      <c r="FS64" s="371"/>
      <c r="FT64" s="364"/>
      <c r="FU64" s="370"/>
      <c r="FV64" s="370"/>
      <c r="FW64" s="370"/>
      <c r="FX64" s="371"/>
    </row>
    <row r="65" spans="1:194" ht="22.5" customHeight="1" x14ac:dyDescent="0.2">
      <c r="A65" s="23"/>
      <c r="B65" s="24"/>
      <c r="C65" s="24"/>
      <c r="D65" s="24"/>
      <c r="E65" s="24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  <c r="BQ65" s="382"/>
      <c r="BR65" s="382"/>
      <c r="BS65" s="382"/>
      <c r="BT65" s="382"/>
      <c r="BU65" s="382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/>
      <c r="DB65" s="382"/>
      <c r="DC65" s="382"/>
      <c r="DD65" s="382"/>
      <c r="DE65" s="382"/>
      <c r="DF65" s="382"/>
      <c r="DG65" s="382"/>
      <c r="DH65" s="382"/>
      <c r="DI65" s="382"/>
      <c r="DJ65" s="382"/>
      <c r="DK65" s="382"/>
      <c r="DL65" s="382"/>
      <c r="DM65" s="382"/>
      <c r="DN65" s="382"/>
      <c r="DO65" s="382"/>
      <c r="DP65" s="382"/>
      <c r="DQ65" s="382"/>
      <c r="DR65" s="382"/>
      <c r="DS65" s="382"/>
      <c r="DT65" s="382"/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2"/>
      <c r="EG65" s="382"/>
      <c r="EH65" s="382"/>
      <c r="EI65" s="382"/>
      <c r="EJ65" s="382"/>
      <c r="EK65" s="382"/>
      <c r="EL65" s="382"/>
      <c r="EM65" s="382"/>
      <c r="EN65" s="382"/>
      <c r="EO65" s="382"/>
      <c r="EP65" s="382"/>
      <c r="EQ65" s="382"/>
      <c r="ER65" s="382"/>
      <c r="ES65" s="382"/>
      <c r="ET65" s="382"/>
      <c r="EU65" s="382"/>
      <c r="EV65" s="382"/>
      <c r="EW65" s="382"/>
      <c r="EX65" s="382"/>
      <c r="EY65" s="382"/>
      <c r="EZ65" s="382"/>
      <c r="FA65" s="382"/>
      <c r="FB65" s="382"/>
      <c r="FC65" s="382"/>
      <c r="FD65" s="382"/>
      <c r="FE65" s="382"/>
      <c r="FF65" s="382"/>
      <c r="FG65" s="382"/>
      <c r="FH65" s="382"/>
      <c r="FI65" s="382"/>
      <c r="FJ65" s="382"/>
      <c r="FK65" s="382"/>
      <c r="FL65" s="382"/>
      <c r="FM65" s="382"/>
      <c r="FN65" s="382"/>
      <c r="FO65" s="382"/>
      <c r="FP65" s="382"/>
      <c r="FQ65" s="382"/>
      <c r="FR65" s="382"/>
      <c r="FS65" s="382"/>
      <c r="FT65" s="382"/>
      <c r="FU65" s="382"/>
      <c r="FV65" s="382"/>
      <c r="FW65" s="382"/>
      <c r="FX65" s="382"/>
    </row>
    <row r="66" spans="1:194" ht="18" customHeight="1" thickBot="1" x14ac:dyDescent="0.25">
      <c r="A66" s="440" t="s">
        <v>291</v>
      </c>
      <c r="B66" s="441"/>
      <c r="C66" s="441"/>
      <c r="D66" s="441"/>
      <c r="E66" s="441"/>
      <c r="F66" s="176"/>
      <c r="G66" s="176"/>
      <c r="H66" s="176"/>
      <c r="I66" s="3"/>
      <c r="J66" s="3"/>
    </row>
    <row r="67" spans="1:194" x14ac:dyDescent="0.2">
      <c r="A67" s="22"/>
      <c r="B67" s="30"/>
      <c r="C67" s="30"/>
      <c r="D67" s="30"/>
      <c r="E67" s="29"/>
      <c r="F67" s="22"/>
      <c r="G67" s="22"/>
      <c r="H67" s="22"/>
      <c r="I67" s="3"/>
      <c r="J67" s="3"/>
    </row>
    <row r="68" spans="1:194" x14ac:dyDescent="0.2">
      <c r="A68" s="22"/>
      <c r="B68" s="26"/>
      <c r="C68" s="26"/>
      <c r="D68" s="26"/>
      <c r="E68" s="26"/>
      <c r="F68" s="22"/>
      <c r="G68" s="22"/>
      <c r="H68" s="22"/>
      <c r="I68" s="3"/>
      <c r="J68" s="3"/>
    </row>
    <row r="69" spans="1:194" x14ac:dyDescent="0.2">
      <c r="A69" s="23"/>
      <c r="B69" s="24"/>
      <c r="C69" s="24"/>
      <c r="D69" s="24"/>
      <c r="E69" s="24"/>
      <c r="F69" s="383"/>
      <c r="G69" s="383"/>
      <c r="H69" s="383"/>
      <c r="I69" s="383"/>
      <c r="J69" s="383"/>
    </row>
    <row r="70" spans="1:194" hidden="1" x14ac:dyDescent="0.2">
      <c r="A70" s="22"/>
      <c r="B70" s="26"/>
      <c r="C70" s="362" t="s">
        <v>248</v>
      </c>
      <c r="D70" s="362"/>
      <c r="E70" s="362"/>
      <c r="F70" s="357">
        <f>COUNTIFS(F13,"j",F14,j)+COUNTIF(F13,"j")+COUNTIF(F14,"j")</f>
        <v>0</v>
      </c>
      <c r="G70" s="357"/>
      <c r="H70" s="357"/>
      <c r="I70" s="357"/>
      <c r="J70" s="357"/>
      <c r="K70" s="357">
        <f>COUNTIFS(K13,"j",K14,j)+COUNTIF(K13,"j")+COUNTIF(K14,"j")</f>
        <v>0</v>
      </c>
      <c r="L70" s="357"/>
      <c r="M70" s="357"/>
      <c r="N70" s="357"/>
      <c r="O70" s="357"/>
      <c r="P70" s="357">
        <f>COUNTIFS(P13,"j",P14,j)+COUNTIF(P13,"j")+COUNTIF(P14,"j")</f>
        <v>0</v>
      </c>
      <c r="Q70" s="357"/>
      <c r="R70" s="357"/>
      <c r="S70" s="357"/>
      <c r="T70" s="357"/>
      <c r="U70" s="357">
        <f>COUNTIFS(U13,"j",U14,j)+COUNTIF(U13,"j")+COUNTIF(U14,"j")</f>
        <v>0</v>
      </c>
      <c r="V70" s="357"/>
      <c r="W70" s="357"/>
      <c r="X70" s="357"/>
      <c r="Y70" s="357"/>
      <c r="Z70" s="357">
        <f>COUNTIFS(Z13,"j",Z14,j)+COUNTIF(Z13,"j")+COUNTIF(Z14,"j")</f>
        <v>0</v>
      </c>
      <c r="AA70" s="357"/>
      <c r="AB70" s="357"/>
      <c r="AC70" s="357"/>
      <c r="AD70" s="357"/>
      <c r="AE70" s="357">
        <f>COUNTIFS(AE13,"j",AE14,j)+COUNTIF(AE13,"j")+COUNTIF(AE14,"j")</f>
        <v>0</v>
      </c>
      <c r="AF70" s="357"/>
      <c r="AG70" s="357"/>
      <c r="AH70" s="357"/>
      <c r="AI70" s="357"/>
      <c r="AJ70" s="357">
        <f>COUNTIFS(AJ13,"j",AJ14,j)+COUNTIF(AJ13,"j")+COUNTIF(AJ14,"j")</f>
        <v>0</v>
      </c>
      <c r="AK70" s="357"/>
      <c r="AL70" s="357"/>
      <c r="AM70" s="357"/>
      <c r="AN70" s="357"/>
      <c r="AO70" s="357">
        <f>COUNTIFS(AO13,"j",AO14,j)+COUNTIF(AO13,"j")+COUNTIF(AO14,"j")</f>
        <v>0</v>
      </c>
      <c r="AP70" s="357"/>
      <c r="AQ70" s="357"/>
      <c r="AR70" s="357"/>
      <c r="AS70" s="357"/>
      <c r="AT70" s="357">
        <f>COUNTIFS(AT13,"j",AT14,j)+COUNTIF(AT13,"j")+COUNTIF(AT14,"j")</f>
        <v>0</v>
      </c>
      <c r="AU70" s="357"/>
      <c r="AV70" s="357"/>
      <c r="AW70" s="357"/>
      <c r="AX70" s="357"/>
      <c r="AY70" s="357">
        <f>COUNTIFS(AY13,"j",AY14,j)+COUNTIF(AY13,"j")+COUNTIF(AY14,"j")</f>
        <v>0</v>
      </c>
      <c r="AZ70" s="357"/>
      <c r="BA70" s="357"/>
      <c r="BB70" s="357"/>
      <c r="BC70" s="357"/>
      <c r="BD70" s="357">
        <f>COUNTIFS(BD13,"j",BD14,j)+COUNTIF(BD13,"j")+COUNTIF(BD14,"j")</f>
        <v>0</v>
      </c>
      <c r="BE70" s="357"/>
      <c r="BF70" s="357"/>
      <c r="BG70" s="357"/>
      <c r="BH70" s="357"/>
      <c r="BI70" s="357">
        <f>COUNTIFS(BI13,"j",BI14,j)+COUNTIF(BI13,"j")+COUNTIF(BI14,"j")</f>
        <v>0</v>
      </c>
      <c r="BJ70" s="357"/>
      <c r="BK70" s="357"/>
      <c r="BL70" s="357"/>
      <c r="BM70" s="357"/>
      <c r="BN70" s="357">
        <f>COUNTIFS(BN13,"j",BN14,j)+COUNTIF(BN13,"j")+COUNTIF(BN14,"j")</f>
        <v>0</v>
      </c>
      <c r="BO70" s="357"/>
      <c r="BP70" s="357"/>
      <c r="BQ70" s="357"/>
      <c r="BR70" s="357"/>
      <c r="BS70" s="357">
        <f>COUNTIFS(BS13,"j",BS14,j)+COUNTIF(BS13,"j")+COUNTIF(BS14,"j")</f>
        <v>0</v>
      </c>
      <c r="BT70" s="357"/>
      <c r="BU70" s="357"/>
      <c r="BV70" s="357"/>
      <c r="BW70" s="357"/>
      <c r="BX70" s="357">
        <f>COUNTIFS(BX13,"j",BX14,j)+COUNTIF(BX13,"j")+COUNTIF(BX14,"j")</f>
        <v>0</v>
      </c>
      <c r="BY70" s="357"/>
      <c r="BZ70" s="357"/>
      <c r="CA70" s="357"/>
      <c r="CB70" s="357"/>
      <c r="CC70" s="357">
        <f>COUNTIFS(CC13,"j",CC14,j)+COUNTIF(CC13,"j")+COUNTIF(CC14,"j")</f>
        <v>0</v>
      </c>
      <c r="CD70" s="357"/>
      <c r="CE70" s="357"/>
      <c r="CF70" s="357"/>
      <c r="CG70" s="357"/>
      <c r="CH70" s="357">
        <f>COUNTIFS(CH13,"j",CH14,j)+COUNTIF(CH13,"j")+COUNTIF(CH14,"j")</f>
        <v>0</v>
      </c>
      <c r="CI70" s="357"/>
      <c r="CJ70" s="357"/>
      <c r="CK70" s="357"/>
      <c r="CL70" s="357"/>
      <c r="CM70" s="357">
        <f>COUNTIFS(CM13,"j",CM14,j)+COUNTIF(CM13,"j")+COUNTIF(CM14,"j")</f>
        <v>0</v>
      </c>
      <c r="CN70" s="357"/>
      <c r="CO70" s="357"/>
      <c r="CP70" s="357"/>
      <c r="CQ70" s="357"/>
      <c r="CR70" s="357">
        <f>COUNTIFS(CR13,"j",CR14,j)+COUNTIF(CR13,"j")+COUNTIF(CR14,"j")</f>
        <v>0</v>
      </c>
      <c r="CS70" s="357"/>
      <c r="CT70" s="357"/>
      <c r="CU70" s="357"/>
      <c r="CV70" s="357"/>
      <c r="CW70" s="357">
        <f>COUNTIFS(CW13,"j",CW14,j)+COUNTIF(CW13,"j")+COUNTIF(CW14,"j")</f>
        <v>0</v>
      </c>
      <c r="CX70" s="357"/>
      <c r="CY70" s="357"/>
      <c r="CZ70" s="357"/>
      <c r="DA70" s="357"/>
      <c r="DB70" s="357">
        <f>COUNTIFS(DB13,"j",DB14,j)+COUNTIF(DB13,"j")+COUNTIF(DB14,"j")</f>
        <v>0</v>
      </c>
      <c r="DC70" s="357"/>
      <c r="DD70" s="357"/>
      <c r="DE70" s="357"/>
      <c r="DF70" s="357"/>
      <c r="DG70" s="357">
        <f>COUNTIFS(DG13,"j",DG14,j)+COUNTIF(DG13,"j")+COUNTIF(DG14,"j")</f>
        <v>0</v>
      </c>
      <c r="DH70" s="357"/>
      <c r="DI70" s="357"/>
      <c r="DJ70" s="357"/>
      <c r="DK70" s="357"/>
      <c r="DL70" s="357">
        <f>COUNTIFS(DL13,"j",DL14,j)+COUNTIF(DL13,"j")+COUNTIF(DL14,"j")</f>
        <v>0</v>
      </c>
      <c r="DM70" s="357"/>
      <c r="DN70" s="357"/>
      <c r="DO70" s="357"/>
      <c r="DP70" s="357"/>
      <c r="DQ70" s="357">
        <f>COUNTIFS(DQ13,"j",DQ14,j)+COUNTIF(DQ13,"j")+COUNTIF(DQ14,"j")</f>
        <v>0</v>
      </c>
      <c r="DR70" s="357"/>
      <c r="DS70" s="357"/>
      <c r="DT70" s="357"/>
      <c r="DU70" s="357"/>
      <c r="DV70" s="357">
        <f>COUNTIFS(DV13,"j",DV14,j)+COUNTIF(DV13,"j")+COUNTIF(DV14,"j")</f>
        <v>0</v>
      </c>
      <c r="DW70" s="357"/>
      <c r="DX70" s="357"/>
      <c r="DY70" s="357"/>
      <c r="DZ70" s="357"/>
      <c r="EA70" s="357">
        <f>COUNTIFS(EA13,"j",EA14,j)+COUNTIF(EA13,"j")+COUNTIF(EA14,"j")</f>
        <v>0</v>
      </c>
      <c r="EB70" s="357"/>
      <c r="EC70" s="357"/>
      <c r="ED70" s="357"/>
      <c r="EE70" s="357"/>
      <c r="EF70" s="357">
        <f>COUNTIFS(EF13,"j",EF14,j)+COUNTIF(EF13,"j")+COUNTIF(EF14,"j")</f>
        <v>0</v>
      </c>
      <c r="EG70" s="357"/>
      <c r="EH70" s="357"/>
      <c r="EI70" s="357"/>
      <c r="EJ70" s="357"/>
      <c r="EK70" s="357">
        <f>COUNTIFS(EK13,"j",EK14,j)+COUNTIF(EK13,"j")+COUNTIF(EK14,"j")</f>
        <v>0</v>
      </c>
      <c r="EL70" s="357"/>
      <c r="EM70" s="357"/>
      <c r="EN70" s="357"/>
      <c r="EO70" s="357"/>
      <c r="EP70" s="357">
        <f>COUNTIFS(EP13,"j",EP14,j)+COUNTIF(EP13,"j")+COUNTIF(EP14,"j")</f>
        <v>0</v>
      </c>
      <c r="EQ70" s="357"/>
      <c r="ER70" s="357"/>
      <c r="ES70" s="357"/>
      <c r="ET70" s="357"/>
      <c r="EU70" s="357">
        <f>COUNTIFS(EU13,"j",EU14,j)+COUNTIF(EU13,"j")+COUNTIF(EU14,"j")</f>
        <v>0</v>
      </c>
      <c r="EV70" s="357"/>
      <c r="EW70" s="357"/>
      <c r="EX70" s="357"/>
      <c r="EY70" s="357"/>
      <c r="EZ70" s="357">
        <f>COUNTIFS(EZ13,"j",EZ14,j)+COUNTIF(EZ13,"j")+COUNTIF(EZ14,"j")</f>
        <v>0</v>
      </c>
      <c r="FA70" s="357"/>
      <c r="FB70" s="357"/>
      <c r="FC70" s="357"/>
      <c r="FD70" s="357"/>
      <c r="FE70" s="357">
        <f>COUNTIFS(FE13,"j",FE14,j)+COUNTIF(FE13,"j")+COUNTIF(FE14,"j")</f>
        <v>0</v>
      </c>
      <c r="FF70" s="357"/>
      <c r="FG70" s="357"/>
      <c r="FH70" s="357"/>
      <c r="FI70" s="357"/>
      <c r="FJ70" s="357">
        <f>COUNTIFS(FJ13,"j",FJ14,j)+COUNTIF(FJ13,"j")+COUNTIF(FJ14,"j")</f>
        <v>0</v>
      </c>
      <c r="FK70" s="357"/>
      <c r="FL70" s="357"/>
      <c r="FM70" s="357"/>
      <c r="FN70" s="357"/>
      <c r="FO70" s="357">
        <f>COUNTIFS(FO13,"j",FO14,j)+COUNTIF(FO13,"j")+COUNTIF(FO14,"j")</f>
        <v>0</v>
      </c>
      <c r="FP70" s="357"/>
      <c r="FQ70" s="357"/>
      <c r="FR70" s="357"/>
      <c r="FS70" s="357"/>
      <c r="FT70" s="357">
        <f>COUNTIFS(FT13,"j",FT14,j)+COUNTIF(FT13,"j")+COUNTIF(FT14,"j")</f>
        <v>0</v>
      </c>
      <c r="FU70" s="357"/>
      <c r="FV70" s="357"/>
      <c r="FW70" s="357"/>
      <c r="FX70" s="357"/>
      <c r="GB70" s="361" t="s">
        <v>239</v>
      </c>
      <c r="GC70" s="361"/>
      <c r="GD70" s="361"/>
      <c r="GE70" s="220" t="s">
        <v>237</v>
      </c>
      <c r="GF70" s="107" t="s">
        <v>2</v>
      </c>
      <c r="GG70" s="107" t="s">
        <v>3</v>
      </c>
      <c r="GH70" s="220" t="s">
        <v>122</v>
      </c>
      <c r="GI70" s="107" t="s">
        <v>4</v>
      </c>
      <c r="GJ70" s="107" t="s">
        <v>5</v>
      </c>
      <c r="GK70" s="107" t="s">
        <v>6</v>
      </c>
      <c r="GL70" s="220" t="s">
        <v>123</v>
      </c>
    </row>
    <row r="71" spans="1:194" hidden="1" x14ac:dyDescent="0.2">
      <c r="A71" s="22"/>
      <c r="B71" s="27"/>
      <c r="C71" s="360" t="s">
        <v>236</v>
      </c>
      <c r="D71" s="360"/>
      <c r="E71" s="360"/>
      <c r="F71" s="357">
        <f>SUM(F26:J26)</f>
        <v>0</v>
      </c>
      <c r="G71" s="357"/>
      <c r="H71" s="357"/>
      <c r="I71" s="357"/>
      <c r="J71" s="357"/>
      <c r="K71" s="357">
        <f>SUM(K26:O26)</f>
        <v>0</v>
      </c>
      <c r="L71" s="357"/>
      <c r="M71" s="357"/>
      <c r="N71" s="357"/>
      <c r="O71" s="357"/>
      <c r="P71" s="357">
        <f>SUM(P26:T26)</f>
        <v>0</v>
      </c>
      <c r="Q71" s="357"/>
      <c r="R71" s="357"/>
      <c r="S71" s="357"/>
      <c r="T71" s="357"/>
      <c r="U71" s="357">
        <f>SUM(U26:Y26)</f>
        <v>0</v>
      </c>
      <c r="V71" s="357"/>
      <c r="W71" s="357"/>
      <c r="X71" s="357"/>
      <c r="Y71" s="357"/>
      <c r="Z71" s="357">
        <f>SUM(Z26:AD26)</f>
        <v>0</v>
      </c>
      <c r="AA71" s="357"/>
      <c r="AB71" s="357"/>
      <c r="AC71" s="357"/>
      <c r="AD71" s="357"/>
      <c r="AE71" s="357">
        <f>SUM(AE26:AI26)</f>
        <v>0</v>
      </c>
      <c r="AF71" s="357"/>
      <c r="AG71" s="357"/>
      <c r="AH71" s="357"/>
      <c r="AI71" s="357"/>
      <c r="AJ71" s="357">
        <f>SUM(AJ26:AN26)</f>
        <v>0</v>
      </c>
      <c r="AK71" s="357"/>
      <c r="AL71" s="357"/>
      <c r="AM71" s="357"/>
      <c r="AN71" s="357"/>
      <c r="AO71" s="357">
        <f>SUM(AO26:AS26)</f>
        <v>0</v>
      </c>
      <c r="AP71" s="357"/>
      <c r="AQ71" s="357"/>
      <c r="AR71" s="357"/>
      <c r="AS71" s="357"/>
      <c r="AT71" s="357">
        <f>SUM(AT26:AX26)</f>
        <v>0</v>
      </c>
      <c r="AU71" s="357"/>
      <c r="AV71" s="357"/>
      <c r="AW71" s="357"/>
      <c r="AX71" s="357"/>
      <c r="AY71" s="357">
        <f>SUM(AY26:BC26)</f>
        <v>0</v>
      </c>
      <c r="AZ71" s="357"/>
      <c r="BA71" s="357"/>
      <c r="BB71" s="357"/>
      <c r="BC71" s="357"/>
      <c r="BD71" s="357">
        <f>SUM(BD26:BH26)</f>
        <v>0</v>
      </c>
      <c r="BE71" s="357"/>
      <c r="BF71" s="357"/>
      <c r="BG71" s="357"/>
      <c r="BH71" s="357"/>
      <c r="BI71" s="357">
        <f>SUM(BI26:BM26)</f>
        <v>0</v>
      </c>
      <c r="BJ71" s="357"/>
      <c r="BK71" s="357"/>
      <c r="BL71" s="357"/>
      <c r="BM71" s="357"/>
      <c r="BN71" s="357">
        <f>SUM(BN26:BR26)</f>
        <v>0</v>
      </c>
      <c r="BO71" s="357"/>
      <c r="BP71" s="357"/>
      <c r="BQ71" s="357"/>
      <c r="BR71" s="357"/>
      <c r="BS71" s="357">
        <f>SUM(BS26:BW26)</f>
        <v>0</v>
      </c>
      <c r="BT71" s="357"/>
      <c r="BU71" s="357"/>
      <c r="BV71" s="357"/>
      <c r="BW71" s="357"/>
      <c r="BX71" s="357">
        <f>SUM(BX26:CB26)</f>
        <v>0</v>
      </c>
      <c r="BY71" s="357"/>
      <c r="BZ71" s="357"/>
      <c r="CA71" s="357"/>
      <c r="CB71" s="357"/>
      <c r="CC71" s="357">
        <f>SUM(CC26:CG26)</f>
        <v>0</v>
      </c>
      <c r="CD71" s="357"/>
      <c r="CE71" s="357"/>
      <c r="CF71" s="357"/>
      <c r="CG71" s="357"/>
      <c r="CH71" s="357">
        <f>SUM(CH26:CL26)</f>
        <v>0</v>
      </c>
      <c r="CI71" s="357"/>
      <c r="CJ71" s="357"/>
      <c r="CK71" s="357"/>
      <c r="CL71" s="357"/>
      <c r="CM71" s="357">
        <f>SUM(CM26:CQ26)</f>
        <v>0</v>
      </c>
      <c r="CN71" s="357"/>
      <c r="CO71" s="357"/>
      <c r="CP71" s="357"/>
      <c r="CQ71" s="357"/>
      <c r="CR71" s="357">
        <f>SUM(CR26:CV26)</f>
        <v>0</v>
      </c>
      <c r="CS71" s="357"/>
      <c r="CT71" s="357"/>
      <c r="CU71" s="357"/>
      <c r="CV71" s="357"/>
      <c r="CW71" s="357">
        <f>SUM(CW26:DA26)</f>
        <v>0</v>
      </c>
      <c r="CX71" s="357"/>
      <c r="CY71" s="357"/>
      <c r="CZ71" s="357"/>
      <c r="DA71" s="357"/>
      <c r="DB71" s="357">
        <f>SUM(DB26:DF26)</f>
        <v>0</v>
      </c>
      <c r="DC71" s="357"/>
      <c r="DD71" s="357"/>
      <c r="DE71" s="357"/>
      <c r="DF71" s="357"/>
      <c r="DG71" s="357">
        <f>SUM(DG26:DK26)</f>
        <v>0</v>
      </c>
      <c r="DH71" s="357"/>
      <c r="DI71" s="357"/>
      <c r="DJ71" s="357"/>
      <c r="DK71" s="357"/>
      <c r="DL71" s="357">
        <f>SUM(DL26:DP26)</f>
        <v>0</v>
      </c>
      <c r="DM71" s="357"/>
      <c r="DN71" s="357"/>
      <c r="DO71" s="357"/>
      <c r="DP71" s="357"/>
      <c r="DQ71" s="357">
        <f>SUM(DQ26:DU26)</f>
        <v>0</v>
      </c>
      <c r="DR71" s="357"/>
      <c r="DS71" s="357"/>
      <c r="DT71" s="357"/>
      <c r="DU71" s="357"/>
      <c r="DV71" s="357">
        <f>SUM(DV26:DZ26)</f>
        <v>0</v>
      </c>
      <c r="DW71" s="357"/>
      <c r="DX71" s="357"/>
      <c r="DY71" s="357"/>
      <c r="DZ71" s="357"/>
      <c r="EA71" s="357">
        <f>SUM(EA26:EE26)</f>
        <v>0</v>
      </c>
      <c r="EB71" s="357"/>
      <c r="EC71" s="357"/>
      <c r="ED71" s="357"/>
      <c r="EE71" s="357"/>
      <c r="EF71" s="357">
        <f>SUM(EF26:EJ26)</f>
        <v>0</v>
      </c>
      <c r="EG71" s="357"/>
      <c r="EH71" s="357"/>
      <c r="EI71" s="357"/>
      <c r="EJ71" s="357"/>
      <c r="EK71" s="357">
        <f>SUM(EK26:EO26)</f>
        <v>0</v>
      </c>
      <c r="EL71" s="357"/>
      <c r="EM71" s="357"/>
      <c r="EN71" s="357"/>
      <c r="EO71" s="357"/>
      <c r="EP71" s="357">
        <f>SUM(EP26:ET26)</f>
        <v>0</v>
      </c>
      <c r="EQ71" s="357"/>
      <c r="ER71" s="357"/>
      <c r="ES71" s="357"/>
      <c r="ET71" s="357"/>
      <c r="EU71" s="357">
        <f>SUM(EU26:EY26)</f>
        <v>0</v>
      </c>
      <c r="EV71" s="357"/>
      <c r="EW71" s="357"/>
      <c r="EX71" s="357"/>
      <c r="EY71" s="357"/>
      <c r="EZ71" s="357">
        <f>SUM(EZ26:FD26)</f>
        <v>0</v>
      </c>
      <c r="FA71" s="357"/>
      <c r="FB71" s="357"/>
      <c r="FC71" s="357"/>
      <c r="FD71" s="357"/>
      <c r="FE71" s="357">
        <f>SUM(FE26:FI26)</f>
        <v>0</v>
      </c>
      <c r="FF71" s="357"/>
      <c r="FG71" s="357"/>
      <c r="FH71" s="357"/>
      <c r="FI71" s="357"/>
      <c r="FJ71" s="357">
        <f>SUM(FJ26:FN26)</f>
        <v>0</v>
      </c>
      <c r="FK71" s="357"/>
      <c r="FL71" s="357"/>
      <c r="FM71" s="357"/>
      <c r="FN71" s="357"/>
      <c r="FO71" s="357">
        <f>SUM(FO26:FS26)</f>
        <v>0</v>
      </c>
      <c r="FP71" s="357"/>
      <c r="FQ71" s="357"/>
      <c r="FR71" s="357"/>
      <c r="FS71" s="357"/>
      <c r="FT71" s="357">
        <f>SUM(FT26:FX26)</f>
        <v>0</v>
      </c>
      <c r="FU71" s="357"/>
      <c r="FV71" s="357"/>
      <c r="FW71" s="357"/>
      <c r="FX71" s="357"/>
      <c r="GB71" s="358" t="s">
        <v>295</v>
      </c>
      <c r="GC71" s="359"/>
      <c r="GD71" s="359"/>
      <c r="GE71" s="266">
        <f>COUNTIF(F71:FX71,"&gt;0")</f>
        <v>0</v>
      </c>
      <c r="GF71" s="183">
        <f>COUNTIFS($F$71:$FX$71,"&gt;0",$F$12:$FX$12,"A")</f>
        <v>0</v>
      </c>
      <c r="GG71" s="183">
        <f>COUNTIFS($F$71:$FX$71,"&gt;0",$F$12:$FX$12,"B")</f>
        <v>0</v>
      </c>
      <c r="GH71" s="266">
        <f>GF71+GG71</f>
        <v>0</v>
      </c>
      <c r="GI71" s="183">
        <f>COUNTIFS($F$71:$FX$71,"&gt;0",$F$12:$FX$12,"C")</f>
        <v>0</v>
      </c>
      <c r="GJ71" s="183">
        <f>COUNTIFS($F$71:$FX$71,"&gt;0",$F$12:$FX$12,"D")</f>
        <v>0</v>
      </c>
      <c r="GK71" s="183">
        <f>COUNTIFS($F$71:$FX$71,"&gt;0",$F$12:$FX$12,"E")</f>
        <v>0</v>
      </c>
      <c r="GL71" s="266">
        <f>GI71+GJ71+GK71</f>
        <v>0</v>
      </c>
    </row>
    <row r="72" spans="1:194" hidden="1" x14ac:dyDescent="0.2">
      <c r="A72" s="22"/>
      <c r="B72" s="27"/>
      <c r="C72" s="360" t="s">
        <v>245</v>
      </c>
      <c r="D72" s="360"/>
      <c r="E72" s="360"/>
      <c r="F72" s="357">
        <f>COUNTIF(F24:J24,"&gt;0")</f>
        <v>0</v>
      </c>
      <c r="G72" s="357"/>
      <c r="H72" s="357"/>
      <c r="I72" s="357"/>
      <c r="J72" s="357"/>
      <c r="K72" s="357">
        <f t="shared" ref="K72" si="49">COUNTIF(K24:O24,"&gt;0")</f>
        <v>0</v>
      </c>
      <c r="L72" s="357"/>
      <c r="M72" s="357"/>
      <c r="N72" s="357"/>
      <c r="O72" s="357"/>
      <c r="P72" s="357">
        <f t="shared" ref="P72" si="50">COUNTIF(P24:T24,"&gt;0")</f>
        <v>0</v>
      </c>
      <c r="Q72" s="357"/>
      <c r="R72" s="357"/>
      <c r="S72" s="357"/>
      <c r="T72" s="357"/>
      <c r="U72" s="357">
        <f t="shared" ref="U72" si="51">COUNTIF(U24:Y24,"&gt;0")</f>
        <v>0</v>
      </c>
      <c r="V72" s="357"/>
      <c r="W72" s="357"/>
      <c r="X72" s="357"/>
      <c r="Y72" s="357"/>
      <c r="Z72" s="357">
        <f t="shared" ref="Z72" si="52">COUNTIF(Z24:AD24,"&gt;0")</f>
        <v>0</v>
      </c>
      <c r="AA72" s="357"/>
      <c r="AB72" s="357"/>
      <c r="AC72" s="357"/>
      <c r="AD72" s="357"/>
      <c r="AE72" s="357">
        <f t="shared" ref="AE72" si="53">COUNTIF(AE24:AI24,"&gt;0")</f>
        <v>0</v>
      </c>
      <c r="AF72" s="357"/>
      <c r="AG72" s="357"/>
      <c r="AH72" s="357"/>
      <c r="AI72" s="357"/>
      <c r="AJ72" s="357">
        <f t="shared" ref="AJ72" si="54">COUNTIF(AJ24:AN24,"&gt;0")</f>
        <v>0</v>
      </c>
      <c r="AK72" s="357"/>
      <c r="AL72" s="357"/>
      <c r="AM72" s="357"/>
      <c r="AN72" s="357"/>
      <c r="AO72" s="357">
        <f t="shared" ref="AO72" si="55">COUNTIF(AO24:AS24,"&gt;0")</f>
        <v>0</v>
      </c>
      <c r="AP72" s="357"/>
      <c r="AQ72" s="357"/>
      <c r="AR72" s="357"/>
      <c r="AS72" s="357"/>
      <c r="AT72" s="357">
        <f t="shared" ref="AT72" si="56">COUNTIF(AT24:AX24,"&gt;0")</f>
        <v>0</v>
      </c>
      <c r="AU72" s="357"/>
      <c r="AV72" s="357"/>
      <c r="AW72" s="357"/>
      <c r="AX72" s="357"/>
      <c r="AY72" s="357">
        <f t="shared" ref="AY72" si="57">COUNTIF(AY24:BC24,"&gt;0")</f>
        <v>0</v>
      </c>
      <c r="AZ72" s="357"/>
      <c r="BA72" s="357"/>
      <c r="BB72" s="357"/>
      <c r="BC72" s="357"/>
      <c r="BD72" s="357">
        <f t="shared" ref="BD72" si="58">COUNTIF(BD24:BH24,"&gt;0")</f>
        <v>0</v>
      </c>
      <c r="BE72" s="357"/>
      <c r="BF72" s="357"/>
      <c r="BG72" s="357"/>
      <c r="BH72" s="357"/>
      <c r="BI72" s="357">
        <f t="shared" ref="BI72" si="59">COUNTIF(BI24:BM24,"&gt;0")</f>
        <v>0</v>
      </c>
      <c r="BJ72" s="357"/>
      <c r="BK72" s="357"/>
      <c r="BL72" s="357"/>
      <c r="BM72" s="357"/>
      <c r="BN72" s="357">
        <f t="shared" ref="BN72" si="60">COUNTIF(BN24:BR24,"&gt;0")</f>
        <v>0</v>
      </c>
      <c r="BO72" s="357"/>
      <c r="BP72" s="357"/>
      <c r="BQ72" s="357"/>
      <c r="BR72" s="357"/>
      <c r="BS72" s="357">
        <f t="shared" ref="BS72" si="61">COUNTIF(BS24:BW24,"&gt;0")</f>
        <v>0</v>
      </c>
      <c r="BT72" s="357"/>
      <c r="BU72" s="357"/>
      <c r="BV72" s="357"/>
      <c r="BW72" s="357"/>
      <c r="BX72" s="357">
        <f t="shared" ref="BX72" si="62">COUNTIF(BX24:CB24,"&gt;0")</f>
        <v>0</v>
      </c>
      <c r="BY72" s="357"/>
      <c r="BZ72" s="357"/>
      <c r="CA72" s="357"/>
      <c r="CB72" s="357"/>
      <c r="CC72" s="357">
        <f t="shared" ref="CC72" si="63">COUNTIF(CC24:CG24,"&gt;0")</f>
        <v>0</v>
      </c>
      <c r="CD72" s="357"/>
      <c r="CE72" s="357"/>
      <c r="CF72" s="357"/>
      <c r="CG72" s="357"/>
      <c r="CH72" s="357">
        <f t="shared" ref="CH72" si="64">COUNTIF(CH24:CL24,"&gt;0")</f>
        <v>0</v>
      </c>
      <c r="CI72" s="357"/>
      <c r="CJ72" s="357"/>
      <c r="CK72" s="357"/>
      <c r="CL72" s="357"/>
      <c r="CM72" s="357">
        <f t="shared" ref="CM72" si="65">COUNTIF(CM24:CQ24,"&gt;0")</f>
        <v>0</v>
      </c>
      <c r="CN72" s="357"/>
      <c r="CO72" s="357"/>
      <c r="CP72" s="357"/>
      <c r="CQ72" s="357"/>
      <c r="CR72" s="357">
        <f t="shared" ref="CR72" si="66">COUNTIF(CR24:CV24,"&gt;0")</f>
        <v>0</v>
      </c>
      <c r="CS72" s="357"/>
      <c r="CT72" s="357"/>
      <c r="CU72" s="357"/>
      <c r="CV72" s="357"/>
      <c r="CW72" s="357">
        <f t="shared" ref="CW72" si="67">COUNTIF(CW24:DA24,"&gt;0")</f>
        <v>0</v>
      </c>
      <c r="CX72" s="357"/>
      <c r="CY72" s="357"/>
      <c r="CZ72" s="357"/>
      <c r="DA72" s="357"/>
      <c r="DB72" s="357">
        <f t="shared" ref="DB72" si="68">COUNTIF(DB24:DF24,"&gt;0")</f>
        <v>0</v>
      </c>
      <c r="DC72" s="357"/>
      <c r="DD72" s="357"/>
      <c r="DE72" s="357"/>
      <c r="DF72" s="357"/>
      <c r="DG72" s="357">
        <f t="shared" ref="DG72" si="69">COUNTIF(DG24:DK24,"&gt;0")</f>
        <v>0</v>
      </c>
      <c r="DH72" s="357"/>
      <c r="DI72" s="357"/>
      <c r="DJ72" s="357"/>
      <c r="DK72" s="357"/>
      <c r="DL72" s="357">
        <f t="shared" ref="DL72" si="70">COUNTIF(DL24:DP24,"&gt;0")</f>
        <v>0</v>
      </c>
      <c r="DM72" s="357"/>
      <c r="DN72" s="357"/>
      <c r="DO72" s="357"/>
      <c r="DP72" s="357"/>
      <c r="DQ72" s="357">
        <f t="shared" ref="DQ72" si="71">COUNTIF(DQ24:DU24,"&gt;0")</f>
        <v>0</v>
      </c>
      <c r="DR72" s="357"/>
      <c r="DS72" s="357"/>
      <c r="DT72" s="357"/>
      <c r="DU72" s="357"/>
      <c r="DV72" s="357">
        <f t="shared" ref="DV72" si="72">COUNTIF(DV24:DZ24,"&gt;0")</f>
        <v>0</v>
      </c>
      <c r="DW72" s="357"/>
      <c r="DX72" s="357"/>
      <c r="DY72" s="357"/>
      <c r="DZ72" s="357"/>
      <c r="EA72" s="357">
        <f t="shared" ref="EA72" si="73">COUNTIF(EA24:EE24,"&gt;0")</f>
        <v>0</v>
      </c>
      <c r="EB72" s="357"/>
      <c r="EC72" s="357"/>
      <c r="ED72" s="357"/>
      <c r="EE72" s="357"/>
      <c r="EF72" s="357">
        <f t="shared" ref="EF72" si="74">COUNTIF(EF24:EJ24,"&gt;0")</f>
        <v>0</v>
      </c>
      <c r="EG72" s="357"/>
      <c r="EH72" s="357"/>
      <c r="EI72" s="357"/>
      <c r="EJ72" s="357"/>
      <c r="EK72" s="357">
        <f t="shared" ref="EK72" si="75">COUNTIF(EK24:EO24,"&gt;0")</f>
        <v>0</v>
      </c>
      <c r="EL72" s="357"/>
      <c r="EM72" s="357"/>
      <c r="EN72" s="357"/>
      <c r="EO72" s="357"/>
      <c r="EP72" s="357">
        <f t="shared" ref="EP72" si="76">COUNTIF(EP24:ET24,"&gt;0")</f>
        <v>0</v>
      </c>
      <c r="EQ72" s="357"/>
      <c r="ER72" s="357"/>
      <c r="ES72" s="357"/>
      <c r="ET72" s="357"/>
      <c r="EU72" s="357">
        <f t="shared" ref="EU72" si="77">COUNTIF(EU24:EY24,"&gt;0")</f>
        <v>0</v>
      </c>
      <c r="EV72" s="357"/>
      <c r="EW72" s="357"/>
      <c r="EX72" s="357"/>
      <c r="EY72" s="357"/>
      <c r="EZ72" s="357">
        <f t="shared" ref="EZ72" si="78">COUNTIF(EZ24:FD24,"&gt;0")</f>
        <v>0</v>
      </c>
      <c r="FA72" s="357"/>
      <c r="FB72" s="357"/>
      <c r="FC72" s="357"/>
      <c r="FD72" s="357"/>
      <c r="FE72" s="357">
        <f t="shared" ref="FE72" si="79">COUNTIF(FE24:FI24,"&gt;0")</f>
        <v>0</v>
      </c>
      <c r="FF72" s="357"/>
      <c r="FG72" s="357"/>
      <c r="FH72" s="357"/>
      <c r="FI72" s="357"/>
      <c r="FJ72" s="357">
        <f t="shared" ref="FJ72" si="80">COUNTIF(FJ24:FN24,"&gt;0")</f>
        <v>0</v>
      </c>
      <c r="FK72" s="357"/>
      <c r="FL72" s="357"/>
      <c r="FM72" s="357"/>
      <c r="FN72" s="357"/>
      <c r="FO72" s="357">
        <f t="shared" ref="FO72" si="81">COUNTIF(FO24:FS24,"&gt;0")</f>
        <v>0</v>
      </c>
      <c r="FP72" s="357"/>
      <c r="FQ72" s="357"/>
      <c r="FR72" s="357"/>
      <c r="FS72" s="357"/>
      <c r="FT72" s="357">
        <f t="shared" ref="FT72" si="82">COUNTIF(FT24:FX24,"&gt;0")</f>
        <v>0</v>
      </c>
      <c r="FU72" s="357"/>
      <c r="FV72" s="357"/>
      <c r="FW72" s="357"/>
      <c r="FX72" s="357"/>
      <c r="GB72" s="358" t="s">
        <v>238</v>
      </c>
      <c r="GC72" s="359"/>
      <c r="GD72" s="359"/>
      <c r="GE72" s="111">
        <f>SUM(F71:FX71)</f>
        <v>0</v>
      </c>
      <c r="GF72" s="183">
        <f>SUMIF($F$12:$FX$12,"A",$F$71:$FX$71)</f>
        <v>0</v>
      </c>
      <c r="GG72" s="183">
        <f>SUMIF($F$12:$FX$12,"B",$F$71:$FX$71)</f>
        <v>0</v>
      </c>
      <c r="GH72" s="111">
        <f>GF72+GG72</f>
        <v>0</v>
      </c>
      <c r="GI72" s="183">
        <f>SUMIF($F$12:$FX$12,"C",$F$71:$FX$71)</f>
        <v>0</v>
      </c>
      <c r="GJ72" s="183">
        <f>SUMIF($F$12:$FX$12,"D",$F$71:$FX$71)</f>
        <v>0</v>
      </c>
      <c r="GK72" s="183">
        <f>SUMIF($F$12:$FX$12,"E",$F$71:$FX$71)</f>
        <v>0</v>
      </c>
      <c r="GL72" s="111">
        <f>GI72+GJ72+GK72</f>
        <v>0</v>
      </c>
    </row>
    <row r="73" spans="1:194" hidden="1" x14ac:dyDescent="0.2">
      <c r="A73" s="22"/>
      <c r="B73" s="27"/>
      <c r="C73" s="27"/>
      <c r="D73" s="27"/>
      <c r="E73" s="26"/>
      <c r="F73" s="22"/>
      <c r="G73" s="22"/>
      <c r="H73" s="22"/>
      <c r="I73" s="3"/>
      <c r="J73" s="3"/>
      <c r="GB73" s="358" t="s">
        <v>296</v>
      </c>
      <c r="GC73" s="359"/>
      <c r="GD73" s="359"/>
      <c r="GE73" s="111">
        <f>COUNTIFS($F$71:$FX$71,"&gt;0",$F$70:$FX$70,"&gt;0")</f>
        <v>0</v>
      </c>
      <c r="GF73" s="183">
        <f>COUNTIFS($F$71:$FX$71,"&gt;0",$F$12:$FX$12,"A",$F$70:$FX$70,"&gt;0")</f>
        <v>0</v>
      </c>
      <c r="GG73" s="183">
        <f>COUNTIFS($F$71:$FX$71,"&gt;0",$F$12:$FX$12,"B",$F$70:$FX$70,"&gt;0")</f>
        <v>0</v>
      </c>
      <c r="GH73" s="111">
        <f>GF73+GG73</f>
        <v>0</v>
      </c>
      <c r="GI73" s="183">
        <f>COUNTIFS($F$71:$FX$71,"&gt;0",$F$12:$FX$12,"C",$F$70:$FX$70,"&gt;0")</f>
        <v>0</v>
      </c>
      <c r="GJ73" s="183">
        <f>COUNTIFS($F$71:$FX$71,"&gt;0",$F$12:$FX$12,"D",$F$70:$FX$70,"&gt;0")</f>
        <v>0</v>
      </c>
      <c r="GK73" s="183">
        <f>COUNTIFS($F$71:$FX$71,"&gt;0",$F$12:$FX$12,"E",$F$70:$FX$70,"&gt;0")</f>
        <v>0</v>
      </c>
      <c r="GL73" s="111">
        <f>GI73+GJ73+GK73</f>
        <v>0</v>
      </c>
    </row>
    <row r="74" spans="1:194" hidden="1" x14ac:dyDescent="0.2">
      <c r="A74" s="23"/>
      <c r="B74" s="24"/>
      <c r="C74" s="24"/>
      <c r="D74" s="24"/>
      <c r="E74" s="24"/>
      <c r="F74" s="25"/>
      <c r="G74" s="25"/>
      <c r="H74" s="25"/>
      <c r="I74" s="3"/>
      <c r="J74" s="3"/>
      <c r="GB74" s="358" t="s">
        <v>297</v>
      </c>
      <c r="GC74" s="359"/>
      <c r="GD74" s="359"/>
      <c r="GE74" s="111">
        <f>SUMIFS($F$71:$FX$71,$F$70:$FX$70,"&gt;0")</f>
        <v>0</v>
      </c>
      <c r="GF74" s="183">
        <f>SUMIFS($F$71:$FX$71,$F$12:$FX$12,"A",$F$70:$FX$70,"&gt;0")</f>
        <v>0</v>
      </c>
      <c r="GG74" s="183">
        <f>SUMIFS($F$71:$FX$71,$F$12:$FX$12,"B",$F$70:$FX$70,"&gt;0")</f>
        <v>0</v>
      </c>
      <c r="GH74" s="111">
        <f>GF74+GG74</f>
        <v>0</v>
      </c>
      <c r="GI74" s="183">
        <f>SUMIFS($F$71:$FX$71,$F$12:$FX$12,"C",$F$70:$FX$70,"&gt;0")</f>
        <v>0</v>
      </c>
      <c r="GJ74" s="183">
        <f>SUMIFS($F$71:$FX$71,$F$12:$FX$12,"D",$F$70:$FX$70,"&gt;0")</f>
        <v>0</v>
      </c>
      <c r="GK74" s="183">
        <f>SUMIFS($F$71:$FX$71,$F$12:$FX$12,"E",$F$70:$FX$70,"&gt;0")</f>
        <v>0</v>
      </c>
      <c r="GL74" s="111">
        <f>GI74+GJ74+GK74</f>
        <v>0</v>
      </c>
    </row>
    <row r="75" spans="1:194" hidden="1" x14ac:dyDescent="0.2">
      <c r="A75" s="22"/>
      <c r="B75" s="27"/>
      <c r="C75" s="27"/>
      <c r="D75" s="27"/>
      <c r="E75" s="26"/>
      <c r="F75" s="22"/>
      <c r="G75" s="22"/>
      <c r="H75" s="22"/>
      <c r="I75" s="3"/>
      <c r="J75" s="3" t="str">
        <f>IF((GD27+GH27)=0,"---",SUM(F71:FX71)/(GD27+GH27))</f>
        <v>---</v>
      </c>
      <c r="GE75" s="126"/>
      <c r="GH75" s="126"/>
      <c r="GL75" s="126"/>
    </row>
    <row r="76" spans="1:194" hidden="1" x14ac:dyDescent="0.2">
      <c r="A76" s="22"/>
      <c r="B76" s="27"/>
      <c r="C76" s="27"/>
      <c r="D76" s="27"/>
      <c r="E76" s="26"/>
      <c r="F76" s="22"/>
      <c r="G76" s="22"/>
      <c r="H76" s="22"/>
      <c r="I76" s="3"/>
      <c r="J76" s="3"/>
      <c r="GB76" s="358" t="s">
        <v>245</v>
      </c>
      <c r="GC76" s="359"/>
      <c r="GD76" s="359"/>
      <c r="GE76" s="111">
        <f>SUM($F$72:$FX$72)</f>
        <v>0</v>
      </c>
      <c r="GF76" s="231">
        <f>SUMIF($F$12:$FX$12,"A",$F$72:$FX$72)</f>
        <v>0</v>
      </c>
      <c r="GG76" s="231">
        <f>SUMIF($F$12:$FX$12,"B",$F$72:$FX$72)</f>
        <v>0</v>
      </c>
      <c r="GH76" s="111">
        <f t="shared" ref="GH76:GH77" si="83">GF76+GG76</f>
        <v>0</v>
      </c>
      <c r="GI76" s="231">
        <f>SUMIF($F$12:$FX$12,"C",$F$72:$FX$72)</f>
        <v>0</v>
      </c>
      <c r="GJ76" s="231">
        <f>SUMIF($F$12:$FX$12,"D",$F$72:$FX$72)</f>
        <v>0</v>
      </c>
      <c r="GK76" s="231">
        <f>SUMIF($F$12:$FX$12,"E",$F$72:$FX$72)</f>
        <v>0</v>
      </c>
      <c r="GL76" s="111">
        <f t="shared" ref="GL76:GL77" si="84">GI76+GJ76+GK76</f>
        <v>0</v>
      </c>
    </row>
    <row r="77" spans="1:194" hidden="1" x14ac:dyDescent="0.2">
      <c r="A77" s="22"/>
      <c r="B77" s="27"/>
      <c r="C77" s="27"/>
      <c r="D77" s="27"/>
      <c r="E77" s="26"/>
      <c r="F77" s="22"/>
      <c r="G77" s="22"/>
      <c r="H77" s="22"/>
      <c r="I77" s="3"/>
      <c r="J77" s="3"/>
      <c r="GB77" s="14" t="s">
        <v>247</v>
      </c>
      <c r="GE77" s="112">
        <f>SUMIF($F$70:$FX$70,"&gt;0",$F$72:$FX$72)</f>
        <v>0</v>
      </c>
      <c r="GF77" s="231">
        <f>SUMIFS($F$72:$FX$72,$F$12:$FX$12,"A",$F$70:$FX$70,"&gt;0")</f>
        <v>0</v>
      </c>
      <c r="GG77" s="231">
        <f>SUMIFS($F$72:$FX$72,$F$12:$FX$12,"B",$F$70:$FX$70,"&gt;0")</f>
        <v>0</v>
      </c>
      <c r="GH77" s="112">
        <f t="shared" si="83"/>
        <v>0</v>
      </c>
      <c r="GI77" s="231">
        <f>SUMIFS($F$72:$FX$72,$F$12:$FX$12,"C",$F$70:$FX$70,"&gt;0")</f>
        <v>0</v>
      </c>
      <c r="GJ77" s="231">
        <f>SUMIFS($F$72:$FX$72,$F$12:$FX$12,"D",$F$70:$FX$70,"&gt;0")</f>
        <v>0</v>
      </c>
      <c r="GK77" s="231">
        <f>SUMIFS($F$72:$FX$72,$F$12:$FX$12,"E",$F$70:$FX$70,"&gt;0")</f>
        <v>0</v>
      </c>
      <c r="GL77" s="112">
        <f t="shared" si="84"/>
        <v>0</v>
      </c>
    </row>
    <row r="78" spans="1:194" hidden="1" x14ac:dyDescent="0.2">
      <c r="A78" s="16"/>
      <c r="B78" s="17"/>
      <c r="C78" s="17"/>
      <c r="D78" s="17"/>
      <c r="E78" s="15"/>
      <c r="F78" s="16"/>
      <c r="G78" s="16"/>
      <c r="H78" s="16"/>
      <c r="GE78" s="126"/>
      <c r="GH78" s="126"/>
      <c r="GI78" s="183"/>
      <c r="GL78" s="126"/>
    </row>
    <row r="79" spans="1:194" hidden="1" x14ac:dyDescent="0.2">
      <c r="A79" s="16"/>
      <c r="B79" s="17"/>
      <c r="C79" s="17"/>
      <c r="D79" s="17"/>
      <c r="E79" s="15"/>
      <c r="F79" s="16"/>
      <c r="G79" s="16"/>
      <c r="H79" s="16"/>
      <c r="GB79" s="14" t="s">
        <v>298</v>
      </c>
      <c r="GE79" s="112">
        <f>COUNTIF($F$70:$FX$70,"&gt;0")</f>
        <v>0</v>
      </c>
      <c r="GF79" s="236">
        <f>COUNTIFS($F$70:$FX$70,"&gt;0",$F$12:$FX$12,"A")</f>
        <v>0</v>
      </c>
      <c r="GG79" s="236">
        <f>COUNTIFS($F$70:$FX$70,"&gt;0",$F$12:$FX$12,"B")</f>
        <v>0</v>
      </c>
      <c r="GH79" s="112">
        <f>GF79+GG79</f>
        <v>0</v>
      </c>
      <c r="GI79" s="236">
        <f>COUNTIFS($F$70:$FX$70,"&gt;0",$F$12:$FX$12,"C")</f>
        <v>0</v>
      </c>
      <c r="GJ79" s="236">
        <f>COUNTIFS($F$70:$FX$70,"&gt;0",$F$12:$FX$12,"D")</f>
        <v>0</v>
      </c>
      <c r="GK79" s="236">
        <f>COUNTIFS($F$70:$FX$70,"&gt;0",$F$12:$FX$12,"E")</f>
        <v>0</v>
      </c>
      <c r="GL79" s="112">
        <f>GI79+GJ79+GK79</f>
        <v>0</v>
      </c>
    </row>
    <row r="80" spans="1:194" x14ac:dyDescent="0.2">
      <c r="A80" s="16"/>
      <c r="B80" s="15"/>
      <c r="C80" s="15"/>
      <c r="D80" s="15"/>
      <c r="E80" s="15"/>
      <c r="F80" s="16"/>
      <c r="G80" s="16"/>
      <c r="H80" s="16"/>
    </row>
    <row r="81" spans="1:8" x14ac:dyDescent="0.2">
      <c r="A81" s="16"/>
      <c r="B81" s="15"/>
      <c r="C81" s="15"/>
      <c r="D81" s="15"/>
      <c r="E81" s="15"/>
      <c r="F81" s="16"/>
      <c r="G81" s="16"/>
      <c r="H81" s="16"/>
    </row>
    <row r="82" spans="1:8" x14ac:dyDescent="0.2">
      <c r="A82" s="16"/>
      <c r="B82" s="15"/>
      <c r="C82" s="15"/>
      <c r="D82" s="15"/>
      <c r="E82" s="15"/>
      <c r="F82" s="16"/>
      <c r="G82" s="16"/>
      <c r="H82" s="16"/>
    </row>
    <row r="83" spans="1:8" x14ac:dyDescent="0.2">
      <c r="A83" s="16"/>
      <c r="B83" s="15"/>
      <c r="C83" s="15"/>
      <c r="D83" s="15"/>
      <c r="E83" s="15"/>
      <c r="F83" s="16"/>
      <c r="G83" s="16"/>
      <c r="H83" s="16"/>
    </row>
    <row r="84" spans="1:8" x14ac:dyDescent="0.2">
      <c r="A84" s="16"/>
      <c r="B84" s="15"/>
      <c r="C84" s="15"/>
      <c r="D84" s="15"/>
      <c r="E84" s="15"/>
      <c r="F84" s="16"/>
      <c r="G84" s="16"/>
      <c r="H84" s="16"/>
    </row>
    <row r="85" spans="1:8" x14ac:dyDescent="0.2">
      <c r="A85" s="16"/>
      <c r="B85" s="15"/>
      <c r="C85" s="15"/>
      <c r="D85" s="15"/>
      <c r="E85" s="15"/>
      <c r="F85" s="16"/>
      <c r="G85" s="16"/>
      <c r="H85" s="16"/>
    </row>
    <row r="86" spans="1:8" x14ac:dyDescent="0.2">
      <c r="A86" s="16"/>
      <c r="B86" s="15"/>
      <c r="C86" s="15"/>
      <c r="D86" s="15"/>
      <c r="E86" s="15"/>
      <c r="F86" s="16"/>
      <c r="G86" s="16"/>
      <c r="H86" s="16"/>
    </row>
    <row r="87" spans="1:8" x14ac:dyDescent="0.2">
      <c r="A87" s="16"/>
      <c r="B87" s="15"/>
      <c r="C87" s="15"/>
      <c r="D87" s="15"/>
      <c r="E87" s="15"/>
      <c r="F87" s="16"/>
      <c r="G87" s="16"/>
      <c r="H87" s="16"/>
    </row>
    <row r="88" spans="1:8" x14ac:dyDescent="0.2">
      <c r="A88" s="16"/>
      <c r="B88" s="15"/>
      <c r="C88" s="15"/>
      <c r="D88" s="15"/>
      <c r="E88" s="15"/>
      <c r="F88" s="16"/>
      <c r="G88" s="16"/>
      <c r="H88" s="16"/>
    </row>
    <row r="89" spans="1:8" x14ac:dyDescent="0.2">
      <c r="A89" s="16"/>
      <c r="B89" s="15"/>
      <c r="C89" s="15"/>
      <c r="D89" s="15"/>
      <c r="E89" s="15"/>
      <c r="F89" s="16"/>
      <c r="G89" s="16"/>
      <c r="H89" s="16"/>
    </row>
    <row r="90" spans="1:8" x14ac:dyDescent="0.2">
      <c r="A90" s="16"/>
      <c r="B90" s="15"/>
      <c r="C90" s="15"/>
      <c r="D90" s="15"/>
      <c r="E90" s="15"/>
      <c r="F90" s="16"/>
      <c r="G90" s="16"/>
      <c r="H90" s="16"/>
    </row>
    <row r="91" spans="1:8" x14ac:dyDescent="0.2">
      <c r="A91" s="16"/>
      <c r="B91" s="15"/>
      <c r="C91" s="15"/>
      <c r="D91" s="15"/>
      <c r="E91" s="15"/>
      <c r="F91" s="16"/>
      <c r="G91" s="16"/>
      <c r="H91" s="16"/>
    </row>
    <row r="92" spans="1:8" x14ac:dyDescent="0.2">
      <c r="A92" s="16"/>
      <c r="B92" s="15"/>
      <c r="C92" s="15"/>
      <c r="D92" s="15"/>
      <c r="E92" s="15"/>
      <c r="F92" s="16"/>
      <c r="G92" s="16"/>
      <c r="H92" s="16"/>
    </row>
    <row r="93" spans="1:8" x14ac:dyDescent="0.2">
      <c r="A93" s="16"/>
      <c r="B93" s="15"/>
      <c r="C93" s="15"/>
      <c r="D93" s="15"/>
      <c r="E93" s="15"/>
      <c r="F93" s="16"/>
      <c r="G93" s="16"/>
      <c r="H93" s="16"/>
    </row>
    <row r="94" spans="1:8" x14ac:dyDescent="0.2">
      <c r="A94" s="16"/>
      <c r="B94" s="15"/>
      <c r="C94" s="15"/>
      <c r="D94" s="15"/>
      <c r="E94" s="15"/>
      <c r="F94" s="16"/>
      <c r="G94" s="16"/>
      <c r="H94" s="16"/>
    </row>
    <row r="95" spans="1:8" x14ac:dyDescent="0.2">
      <c r="A95" s="16"/>
      <c r="B95" s="15"/>
      <c r="C95" s="15"/>
      <c r="D95" s="15"/>
      <c r="E95" s="15"/>
      <c r="F95" s="16"/>
      <c r="G95" s="16"/>
      <c r="H95" s="16"/>
    </row>
    <row r="96" spans="1:8" x14ac:dyDescent="0.2">
      <c r="A96" s="16"/>
      <c r="B96" s="15"/>
      <c r="C96" s="15"/>
      <c r="D96" s="15"/>
      <c r="E96" s="15"/>
      <c r="F96" s="16"/>
      <c r="G96" s="16"/>
      <c r="H96" s="16"/>
    </row>
    <row r="97" spans="1:8" x14ac:dyDescent="0.2">
      <c r="A97" s="16"/>
      <c r="B97" s="15"/>
      <c r="C97" s="15"/>
      <c r="D97" s="15"/>
      <c r="E97" s="15"/>
      <c r="F97" s="16"/>
      <c r="G97" s="16"/>
      <c r="H97" s="16"/>
    </row>
    <row r="98" spans="1:8" x14ac:dyDescent="0.2">
      <c r="A98" s="16"/>
      <c r="B98" s="15"/>
      <c r="C98" s="15"/>
      <c r="D98" s="15"/>
      <c r="E98" s="15"/>
      <c r="F98" s="16"/>
      <c r="G98" s="16"/>
      <c r="H98" s="16"/>
    </row>
    <row r="99" spans="1:8" x14ac:dyDescent="0.2">
      <c r="A99" s="16"/>
      <c r="B99" s="15"/>
      <c r="C99" s="15"/>
      <c r="D99" s="15"/>
      <c r="E99" s="15"/>
      <c r="F99" s="16"/>
      <c r="G99" s="16"/>
      <c r="H99" s="16"/>
    </row>
    <row r="100" spans="1:8" x14ac:dyDescent="0.2">
      <c r="A100" s="16"/>
      <c r="B100" s="15"/>
      <c r="C100" s="15"/>
      <c r="D100" s="15"/>
      <c r="E100" s="15"/>
      <c r="F100" s="16"/>
      <c r="G100" s="16"/>
      <c r="H100" s="16"/>
    </row>
    <row r="101" spans="1:8" x14ac:dyDescent="0.2">
      <c r="A101" s="16"/>
      <c r="B101" s="15"/>
      <c r="C101" s="15"/>
      <c r="D101" s="15"/>
      <c r="E101" s="15"/>
      <c r="F101" s="16"/>
      <c r="G101" s="16"/>
      <c r="H101" s="16"/>
    </row>
    <row r="102" spans="1:8" x14ac:dyDescent="0.2">
      <c r="A102" s="16"/>
      <c r="B102" s="15"/>
      <c r="C102" s="15"/>
      <c r="D102" s="15"/>
      <c r="E102" s="15"/>
      <c r="F102" s="16"/>
      <c r="G102" s="16"/>
      <c r="H102" s="16"/>
    </row>
    <row r="103" spans="1:8" x14ac:dyDescent="0.2">
      <c r="A103" s="16"/>
      <c r="B103" s="15"/>
      <c r="C103" s="15"/>
      <c r="D103" s="15"/>
      <c r="E103" s="15"/>
      <c r="F103" s="16"/>
      <c r="G103" s="16"/>
      <c r="H103" s="16"/>
    </row>
    <row r="104" spans="1:8" x14ac:dyDescent="0.2">
      <c r="A104" s="16"/>
      <c r="B104" s="15"/>
      <c r="C104" s="15"/>
      <c r="D104" s="15"/>
      <c r="E104" s="15"/>
      <c r="F104" s="16"/>
      <c r="G104" s="16"/>
      <c r="H104" s="16"/>
    </row>
    <row r="105" spans="1:8" x14ac:dyDescent="0.2">
      <c r="A105" s="16"/>
      <c r="B105" s="15"/>
      <c r="C105" s="15"/>
      <c r="D105" s="15"/>
      <c r="E105" s="15"/>
      <c r="F105" s="16"/>
      <c r="G105" s="16"/>
      <c r="H105" s="16"/>
    </row>
    <row r="106" spans="1:8" x14ac:dyDescent="0.2">
      <c r="A106" s="16"/>
      <c r="B106" s="15"/>
      <c r="C106" s="15"/>
      <c r="D106" s="15"/>
      <c r="E106" s="15"/>
      <c r="F106" s="16"/>
      <c r="G106" s="16"/>
      <c r="H106" s="16"/>
    </row>
    <row r="107" spans="1:8" x14ac:dyDescent="0.2">
      <c r="A107" s="16"/>
      <c r="B107" s="15"/>
      <c r="C107" s="15"/>
      <c r="D107" s="15"/>
      <c r="E107" s="15"/>
      <c r="F107" s="16"/>
      <c r="G107" s="16"/>
      <c r="H107" s="16"/>
    </row>
    <row r="108" spans="1:8" x14ac:dyDescent="0.2">
      <c r="A108" s="16"/>
      <c r="B108" s="15"/>
      <c r="C108" s="15"/>
      <c r="D108" s="15"/>
      <c r="E108" s="15"/>
      <c r="F108" s="16"/>
      <c r="G108" s="16"/>
      <c r="H108" s="16"/>
    </row>
    <row r="109" spans="1:8" x14ac:dyDescent="0.2">
      <c r="A109" s="16"/>
      <c r="B109" s="15"/>
      <c r="C109" s="15"/>
      <c r="D109" s="15"/>
      <c r="E109" s="15"/>
      <c r="F109" s="16"/>
      <c r="G109" s="16"/>
      <c r="H109" s="16"/>
    </row>
    <row r="110" spans="1:8" x14ac:dyDescent="0.2">
      <c r="A110" s="16"/>
      <c r="B110" s="15"/>
      <c r="C110" s="15"/>
      <c r="D110" s="15"/>
      <c r="E110" s="15"/>
      <c r="F110" s="16"/>
      <c r="G110" s="16"/>
      <c r="H110" s="16"/>
    </row>
    <row r="111" spans="1:8" x14ac:dyDescent="0.2">
      <c r="A111" s="16"/>
      <c r="B111" s="15"/>
      <c r="C111" s="15"/>
      <c r="D111" s="15"/>
      <c r="E111" s="15"/>
      <c r="F111" s="16"/>
      <c r="G111" s="16"/>
      <c r="H111" s="16"/>
    </row>
    <row r="112" spans="1:8" x14ac:dyDescent="0.2">
      <c r="A112" s="16"/>
      <c r="B112" s="15"/>
      <c r="C112" s="15"/>
      <c r="D112" s="15"/>
      <c r="E112" s="15"/>
      <c r="F112" s="16"/>
      <c r="G112" s="16"/>
      <c r="H112" s="16"/>
    </row>
    <row r="113" spans="1:8" x14ac:dyDescent="0.2">
      <c r="A113" s="16"/>
      <c r="B113" s="15"/>
      <c r="C113" s="15"/>
      <c r="D113" s="15"/>
      <c r="E113" s="15"/>
      <c r="F113" s="16"/>
      <c r="G113" s="16"/>
      <c r="H113" s="16"/>
    </row>
    <row r="114" spans="1:8" x14ac:dyDescent="0.2">
      <c r="A114" s="16"/>
      <c r="B114" s="15"/>
      <c r="C114" s="15"/>
      <c r="D114" s="15"/>
      <c r="E114" s="15"/>
      <c r="F114" s="16"/>
      <c r="G114" s="16"/>
      <c r="H114" s="16"/>
    </row>
    <row r="115" spans="1:8" x14ac:dyDescent="0.2">
      <c r="A115" s="16"/>
      <c r="B115" s="15"/>
      <c r="C115" s="15"/>
      <c r="D115" s="15"/>
      <c r="E115" s="15"/>
      <c r="F115" s="16"/>
      <c r="G115" s="16"/>
      <c r="H115" s="16"/>
    </row>
    <row r="116" spans="1:8" x14ac:dyDescent="0.2">
      <c r="A116" s="16"/>
      <c r="B116" s="15"/>
      <c r="C116" s="15"/>
      <c r="D116" s="15"/>
      <c r="E116" s="15"/>
      <c r="F116" s="16"/>
      <c r="G116" s="16"/>
      <c r="H116" s="16"/>
    </row>
    <row r="117" spans="1:8" x14ac:dyDescent="0.2">
      <c r="A117" s="16"/>
      <c r="B117" s="15"/>
      <c r="C117" s="15"/>
      <c r="D117" s="15"/>
      <c r="E117" s="15"/>
      <c r="F117" s="16"/>
      <c r="G117" s="16"/>
      <c r="H117" s="16"/>
    </row>
    <row r="118" spans="1:8" x14ac:dyDescent="0.2">
      <c r="A118" s="16"/>
      <c r="B118" s="15"/>
      <c r="C118" s="15"/>
      <c r="D118" s="15"/>
      <c r="E118" s="15"/>
      <c r="F118" s="16"/>
      <c r="G118" s="16"/>
      <c r="H118" s="16"/>
    </row>
    <row r="119" spans="1:8" x14ac:dyDescent="0.2">
      <c r="A119" s="16"/>
      <c r="B119" s="15"/>
      <c r="C119" s="15"/>
      <c r="D119" s="15"/>
      <c r="E119" s="15"/>
      <c r="F119" s="16"/>
      <c r="G119" s="16"/>
      <c r="H119" s="16"/>
    </row>
    <row r="120" spans="1:8" x14ac:dyDescent="0.2">
      <c r="A120" s="16"/>
      <c r="B120" s="15"/>
      <c r="C120" s="15"/>
      <c r="D120" s="15"/>
      <c r="E120" s="15"/>
      <c r="F120" s="16"/>
      <c r="G120" s="16"/>
      <c r="H120" s="16"/>
    </row>
    <row r="121" spans="1:8" x14ac:dyDescent="0.2">
      <c r="A121" s="16"/>
      <c r="B121" s="15"/>
      <c r="C121" s="15"/>
      <c r="D121" s="15"/>
      <c r="E121" s="15"/>
      <c r="F121" s="16"/>
      <c r="G121" s="16"/>
      <c r="H121" s="16"/>
    </row>
    <row r="122" spans="1:8" x14ac:dyDescent="0.2">
      <c r="A122" s="16"/>
      <c r="B122" s="15"/>
      <c r="C122" s="15"/>
      <c r="D122" s="15"/>
      <c r="E122" s="15"/>
      <c r="F122" s="16"/>
      <c r="G122" s="16"/>
      <c r="H122" s="16"/>
    </row>
    <row r="123" spans="1:8" x14ac:dyDescent="0.2">
      <c r="A123" s="16"/>
      <c r="B123" s="15"/>
      <c r="C123" s="15"/>
      <c r="D123" s="15"/>
      <c r="E123" s="15"/>
      <c r="F123" s="16"/>
      <c r="G123" s="16"/>
      <c r="H123" s="16"/>
    </row>
    <row r="124" spans="1:8" x14ac:dyDescent="0.2">
      <c r="A124" s="16"/>
      <c r="B124" s="15"/>
      <c r="C124" s="15"/>
      <c r="D124" s="15"/>
      <c r="E124" s="15"/>
      <c r="F124" s="16"/>
      <c r="G124" s="16"/>
      <c r="H124" s="16"/>
    </row>
    <row r="125" spans="1:8" x14ac:dyDescent="0.2">
      <c r="A125" s="16"/>
      <c r="B125" s="15"/>
      <c r="C125" s="15"/>
      <c r="D125" s="15"/>
      <c r="E125" s="15"/>
      <c r="F125" s="16"/>
      <c r="G125" s="16"/>
      <c r="H125" s="16"/>
    </row>
    <row r="126" spans="1:8" x14ac:dyDescent="0.2">
      <c r="A126" s="16"/>
      <c r="B126" s="15"/>
      <c r="C126" s="15"/>
      <c r="D126" s="15"/>
      <c r="E126" s="15"/>
      <c r="F126" s="16"/>
      <c r="G126" s="16"/>
      <c r="H126" s="16"/>
    </row>
    <row r="127" spans="1:8" x14ac:dyDescent="0.2">
      <c r="A127" s="16"/>
      <c r="B127" s="15"/>
      <c r="C127" s="15"/>
      <c r="D127" s="15"/>
      <c r="E127" s="15"/>
      <c r="F127" s="16"/>
      <c r="G127" s="16"/>
      <c r="H127" s="16"/>
    </row>
    <row r="128" spans="1:8" x14ac:dyDescent="0.2">
      <c r="A128" s="16"/>
      <c r="B128" s="15"/>
      <c r="C128" s="15"/>
      <c r="D128" s="15"/>
      <c r="E128" s="15"/>
      <c r="F128" s="16"/>
      <c r="G128" s="16"/>
      <c r="H128" s="16"/>
    </row>
    <row r="129" spans="1:8" x14ac:dyDescent="0.2">
      <c r="A129" s="16"/>
      <c r="B129" s="15"/>
      <c r="C129" s="15"/>
      <c r="D129" s="15"/>
      <c r="E129" s="15"/>
      <c r="F129" s="16"/>
      <c r="G129" s="16"/>
      <c r="H129" s="16"/>
    </row>
    <row r="130" spans="1:8" x14ac:dyDescent="0.2">
      <c r="A130" s="16"/>
      <c r="B130" s="15"/>
      <c r="C130" s="15"/>
      <c r="D130" s="15"/>
      <c r="E130" s="15"/>
      <c r="F130" s="16"/>
      <c r="G130" s="16"/>
      <c r="H130" s="16"/>
    </row>
    <row r="131" spans="1:8" x14ac:dyDescent="0.2">
      <c r="A131" s="16"/>
      <c r="B131" s="15"/>
      <c r="C131" s="15"/>
      <c r="D131" s="15"/>
      <c r="E131" s="15"/>
      <c r="F131" s="16"/>
      <c r="G131" s="16"/>
      <c r="H131" s="16"/>
    </row>
    <row r="132" spans="1:8" x14ac:dyDescent="0.2">
      <c r="A132" s="16"/>
      <c r="B132" s="15"/>
      <c r="C132" s="15"/>
      <c r="D132" s="15"/>
      <c r="E132" s="15"/>
      <c r="F132" s="16"/>
      <c r="G132" s="16"/>
      <c r="H132" s="16"/>
    </row>
    <row r="133" spans="1:8" x14ac:dyDescent="0.2">
      <c r="A133" s="16"/>
      <c r="B133" s="15"/>
      <c r="C133" s="15"/>
      <c r="D133" s="15"/>
      <c r="E133" s="15"/>
      <c r="F133" s="16"/>
      <c r="G133" s="16"/>
      <c r="H133" s="16"/>
    </row>
    <row r="134" spans="1:8" x14ac:dyDescent="0.2">
      <c r="A134" s="16"/>
      <c r="B134" s="15"/>
      <c r="C134" s="15"/>
      <c r="D134" s="15"/>
      <c r="E134" s="15"/>
      <c r="F134" s="16"/>
      <c r="G134" s="16"/>
      <c r="H134" s="16"/>
    </row>
    <row r="135" spans="1:8" x14ac:dyDescent="0.2">
      <c r="A135" s="16"/>
      <c r="B135" s="15"/>
      <c r="C135" s="15"/>
      <c r="D135" s="15"/>
      <c r="E135" s="15"/>
      <c r="F135" s="16"/>
      <c r="G135" s="16"/>
      <c r="H135" s="16"/>
    </row>
    <row r="136" spans="1:8" x14ac:dyDescent="0.2">
      <c r="A136" s="16"/>
      <c r="B136" s="15"/>
      <c r="C136" s="15"/>
      <c r="D136" s="15"/>
      <c r="E136" s="15"/>
      <c r="F136" s="16"/>
      <c r="G136" s="16"/>
      <c r="H136" s="16"/>
    </row>
    <row r="137" spans="1:8" x14ac:dyDescent="0.2">
      <c r="A137" s="16"/>
      <c r="B137" s="15"/>
      <c r="C137" s="15"/>
      <c r="D137" s="15"/>
      <c r="E137" s="15"/>
      <c r="F137" s="16"/>
      <c r="G137" s="16"/>
      <c r="H137" s="16"/>
    </row>
    <row r="138" spans="1:8" x14ac:dyDescent="0.2">
      <c r="A138" s="16"/>
      <c r="B138" s="15"/>
      <c r="C138" s="15"/>
      <c r="D138" s="15"/>
      <c r="E138" s="15"/>
      <c r="F138" s="16"/>
      <c r="G138" s="16"/>
      <c r="H138" s="16"/>
    </row>
    <row r="139" spans="1:8" x14ac:dyDescent="0.2">
      <c r="A139" s="16"/>
      <c r="B139" s="15"/>
      <c r="C139" s="15"/>
      <c r="D139" s="15"/>
      <c r="E139" s="15"/>
      <c r="F139" s="16"/>
      <c r="G139" s="16"/>
      <c r="H139" s="16"/>
    </row>
    <row r="140" spans="1:8" x14ac:dyDescent="0.2">
      <c r="A140" s="16"/>
      <c r="B140" s="15"/>
      <c r="C140" s="15"/>
      <c r="D140" s="15"/>
      <c r="E140" s="15"/>
      <c r="F140" s="16"/>
      <c r="G140" s="16"/>
      <c r="H140" s="16"/>
    </row>
    <row r="141" spans="1:8" x14ac:dyDescent="0.2">
      <c r="A141" s="16"/>
      <c r="B141" s="15"/>
      <c r="C141" s="15"/>
      <c r="D141" s="15"/>
      <c r="E141" s="15"/>
      <c r="F141" s="16"/>
      <c r="G141" s="16"/>
      <c r="H141" s="16"/>
    </row>
    <row r="142" spans="1:8" x14ac:dyDescent="0.2">
      <c r="A142" s="16"/>
      <c r="B142" s="15"/>
      <c r="C142" s="15"/>
      <c r="D142" s="15"/>
      <c r="E142" s="15"/>
      <c r="F142" s="16"/>
      <c r="G142" s="16"/>
      <c r="H142" s="16"/>
    </row>
    <row r="143" spans="1:8" x14ac:dyDescent="0.2">
      <c r="A143" s="16"/>
      <c r="B143" s="15"/>
      <c r="C143" s="15"/>
      <c r="D143" s="15"/>
      <c r="E143" s="15"/>
      <c r="F143" s="16"/>
      <c r="G143" s="16"/>
      <c r="H143" s="16"/>
    </row>
    <row r="144" spans="1:8" x14ac:dyDescent="0.2">
      <c r="A144" s="16"/>
      <c r="B144" s="15"/>
      <c r="C144" s="15"/>
      <c r="D144" s="15"/>
      <c r="E144" s="15"/>
      <c r="F144" s="16"/>
      <c r="G144" s="16"/>
      <c r="H144" s="16"/>
    </row>
    <row r="145" spans="1:8" x14ac:dyDescent="0.2">
      <c r="A145" s="16"/>
      <c r="B145" s="15"/>
      <c r="C145" s="15"/>
      <c r="D145" s="15"/>
      <c r="E145" s="15"/>
      <c r="F145" s="16"/>
      <c r="G145" s="16"/>
      <c r="H145" s="16"/>
    </row>
    <row r="146" spans="1:8" x14ac:dyDescent="0.2">
      <c r="A146" s="16"/>
      <c r="B146" s="15"/>
      <c r="C146" s="15"/>
      <c r="D146" s="15"/>
      <c r="E146" s="15"/>
      <c r="F146" s="16"/>
      <c r="G146" s="16"/>
      <c r="H146" s="16"/>
    </row>
    <row r="147" spans="1:8" x14ac:dyDescent="0.2">
      <c r="A147" s="16"/>
      <c r="B147" s="15"/>
      <c r="C147" s="15"/>
      <c r="D147" s="15"/>
      <c r="E147" s="15"/>
      <c r="F147" s="16"/>
      <c r="G147" s="16"/>
      <c r="H147" s="16"/>
    </row>
    <row r="148" spans="1:8" x14ac:dyDescent="0.2">
      <c r="A148" s="16"/>
      <c r="B148" s="15"/>
      <c r="C148" s="15"/>
      <c r="D148" s="15"/>
      <c r="E148" s="15"/>
      <c r="F148" s="16"/>
      <c r="G148" s="16"/>
      <c r="H148" s="16"/>
    </row>
    <row r="149" spans="1:8" x14ac:dyDescent="0.2">
      <c r="A149" s="16"/>
      <c r="B149" s="15"/>
      <c r="C149" s="15"/>
      <c r="D149" s="15"/>
      <c r="E149" s="15"/>
      <c r="F149" s="16"/>
      <c r="G149" s="16"/>
      <c r="H149" s="16"/>
    </row>
    <row r="150" spans="1:8" x14ac:dyDescent="0.2">
      <c r="A150" s="16"/>
      <c r="B150" s="15"/>
      <c r="C150" s="15"/>
      <c r="D150" s="15"/>
      <c r="E150" s="15"/>
      <c r="F150" s="16"/>
      <c r="G150" s="16"/>
      <c r="H150" s="16"/>
    </row>
    <row r="151" spans="1:8" x14ac:dyDescent="0.2">
      <c r="A151" s="16"/>
      <c r="B151" s="15"/>
      <c r="C151" s="15"/>
      <c r="D151" s="15"/>
      <c r="E151" s="15"/>
      <c r="F151" s="16"/>
      <c r="G151" s="16"/>
      <c r="H151" s="16"/>
    </row>
  </sheetData>
  <sheetProtection sheet="1" objects="1" scenarios="1" selectLockedCells="1"/>
  <mergeCells count="1589">
    <mergeCell ref="GK30:GP30"/>
    <mergeCell ref="GK36:GK38"/>
    <mergeCell ref="GL36:GL38"/>
    <mergeCell ref="GM36:GM38"/>
    <mergeCell ref="GN36:GN38"/>
    <mergeCell ref="GO36:GO38"/>
    <mergeCell ref="GP36:GP38"/>
    <mergeCell ref="GQ36:GQ38"/>
    <mergeCell ref="GR36:GR38"/>
    <mergeCell ref="GA40:GH40"/>
    <mergeCell ref="A1:E1"/>
    <mergeCell ref="F1:FX8"/>
    <mergeCell ref="A66:E66"/>
    <mergeCell ref="B47:C47"/>
    <mergeCell ref="B52:C52"/>
    <mergeCell ref="B51:C51"/>
    <mergeCell ref="B50:C50"/>
    <mergeCell ref="B49:C49"/>
    <mergeCell ref="B58:C58"/>
    <mergeCell ref="B57:C57"/>
    <mergeCell ref="B56:C56"/>
    <mergeCell ref="B64:C64"/>
    <mergeCell ref="B63:C63"/>
    <mergeCell ref="B62:C62"/>
    <mergeCell ref="A2:E2"/>
    <mergeCell ref="A3:A7"/>
    <mergeCell ref="D3:E7"/>
    <mergeCell ref="B12:C12"/>
    <mergeCell ref="B13:C13"/>
    <mergeCell ref="B14:C14"/>
    <mergeCell ref="FO65:FS65"/>
    <mergeCell ref="B20:C20"/>
    <mergeCell ref="B19:C19"/>
    <mergeCell ref="B36:C36"/>
    <mergeCell ref="B35:C35"/>
    <mergeCell ref="B34:C34"/>
    <mergeCell ref="B33:C33"/>
    <mergeCell ref="B32:C32"/>
    <mergeCell ref="B43:C43"/>
    <mergeCell ref="B42:C42"/>
    <mergeCell ref="B41:C41"/>
    <mergeCell ref="B40:C40"/>
    <mergeCell ref="FT57:FX57"/>
    <mergeCell ref="FT58:FX58"/>
    <mergeCell ref="FT59:FX59"/>
    <mergeCell ref="FO50:FS50"/>
    <mergeCell ref="FO51:FS51"/>
    <mergeCell ref="FO52:FS52"/>
    <mergeCell ref="FO53:FS53"/>
    <mergeCell ref="FO55:FS55"/>
    <mergeCell ref="FO56:FS56"/>
    <mergeCell ref="FJ57:FN57"/>
    <mergeCell ref="FJ58:FN58"/>
    <mergeCell ref="FJ59:FN59"/>
    <mergeCell ref="FJ39:FN39"/>
    <mergeCell ref="FJ40:FN40"/>
    <mergeCell ref="FJ41:FN41"/>
    <mergeCell ref="FJ42:FN42"/>
    <mergeCell ref="B25:C25"/>
    <mergeCell ref="FJ43:FN43"/>
    <mergeCell ref="FE57:FI57"/>
    <mergeCell ref="FE50:FI50"/>
    <mergeCell ref="FE51:FI51"/>
    <mergeCell ref="FE52:FI52"/>
    <mergeCell ref="FT61:FX61"/>
    <mergeCell ref="FT62:FX62"/>
    <mergeCell ref="FT63:FX63"/>
    <mergeCell ref="FT64:FX64"/>
    <mergeCell ref="FT65:FX65"/>
    <mergeCell ref="D16:E16"/>
    <mergeCell ref="FT44:FX44"/>
    <mergeCell ref="FT48:FX48"/>
    <mergeCell ref="FT49:FX49"/>
    <mergeCell ref="FT50:FX50"/>
    <mergeCell ref="FT51:FX51"/>
    <mergeCell ref="FT52:FX52"/>
    <mergeCell ref="FT53:FX53"/>
    <mergeCell ref="FT55:FX55"/>
    <mergeCell ref="FT56:FX56"/>
    <mergeCell ref="FT34:FX34"/>
    <mergeCell ref="FT35:FX35"/>
    <mergeCell ref="FT36:FX36"/>
    <mergeCell ref="FT37:FX37"/>
    <mergeCell ref="FT39:FX39"/>
    <mergeCell ref="FT40:FX40"/>
    <mergeCell ref="FT41:FX41"/>
    <mergeCell ref="FT42:FX42"/>
    <mergeCell ref="FT43:FX43"/>
    <mergeCell ref="FO57:FS57"/>
    <mergeCell ref="FO58:FS58"/>
    <mergeCell ref="FO59:FS59"/>
    <mergeCell ref="FO61:FS61"/>
    <mergeCell ref="FO62:FS62"/>
    <mergeCell ref="FO63:FS63"/>
    <mergeCell ref="FO64:FS64"/>
    <mergeCell ref="FJ61:FN61"/>
    <mergeCell ref="FT9:FX9"/>
    <mergeCell ref="FT11:FX11"/>
    <mergeCell ref="FT12:FX12"/>
    <mergeCell ref="FT13:FX13"/>
    <mergeCell ref="FT14:FX14"/>
    <mergeCell ref="FT15:FX15"/>
    <mergeCell ref="FT17:FX17"/>
    <mergeCell ref="FT19:FX19"/>
    <mergeCell ref="FT20:FX20"/>
    <mergeCell ref="FT21:FX21"/>
    <mergeCell ref="FT29:FX29"/>
    <mergeCell ref="FT31:FX31"/>
    <mergeCell ref="FT32:FX32"/>
    <mergeCell ref="FT33:FX33"/>
    <mergeCell ref="FO44:FS44"/>
    <mergeCell ref="FO48:FS48"/>
    <mergeCell ref="FO49:FS49"/>
    <mergeCell ref="FO34:FS34"/>
    <mergeCell ref="FO35:FS35"/>
    <mergeCell ref="FO36:FS36"/>
    <mergeCell ref="FO37:FS37"/>
    <mergeCell ref="FO39:FS39"/>
    <mergeCell ref="FO40:FS40"/>
    <mergeCell ref="FO41:FS41"/>
    <mergeCell ref="FO42:FS42"/>
    <mergeCell ref="FO43:FS43"/>
    <mergeCell ref="FJ63:FN63"/>
    <mergeCell ref="FJ64:FN64"/>
    <mergeCell ref="FJ65:FN65"/>
    <mergeCell ref="FO9:FS9"/>
    <mergeCell ref="FO11:FS11"/>
    <mergeCell ref="FO12:FS12"/>
    <mergeCell ref="FO13:FS13"/>
    <mergeCell ref="FO14:FS14"/>
    <mergeCell ref="FO15:FS15"/>
    <mergeCell ref="FO17:FS17"/>
    <mergeCell ref="FO19:FS19"/>
    <mergeCell ref="FO20:FS20"/>
    <mergeCell ref="FO21:FS21"/>
    <mergeCell ref="FO29:FS29"/>
    <mergeCell ref="FO31:FS31"/>
    <mergeCell ref="FO32:FS32"/>
    <mergeCell ref="FO33:FS33"/>
    <mergeCell ref="FJ44:FN44"/>
    <mergeCell ref="FJ48:FN48"/>
    <mergeCell ref="FJ49:FN49"/>
    <mergeCell ref="FJ50:FN50"/>
    <mergeCell ref="FJ51:FN51"/>
    <mergeCell ref="FJ52:FN52"/>
    <mergeCell ref="FJ53:FN53"/>
    <mergeCell ref="FJ55:FN55"/>
    <mergeCell ref="FJ56:FN56"/>
    <mergeCell ref="FJ34:FN34"/>
    <mergeCell ref="FJ35:FN35"/>
    <mergeCell ref="FJ36:FN36"/>
    <mergeCell ref="FJ37:FN37"/>
    <mergeCell ref="FE53:FI53"/>
    <mergeCell ref="FE55:FI55"/>
    <mergeCell ref="FE56:FI56"/>
    <mergeCell ref="FE58:FI58"/>
    <mergeCell ref="FE59:FI59"/>
    <mergeCell ref="FE61:FI61"/>
    <mergeCell ref="FE34:FI34"/>
    <mergeCell ref="FE35:FI35"/>
    <mergeCell ref="FE36:FI36"/>
    <mergeCell ref="FE37:FI37"/>
    <mergeCell ref="FE62:FI62"/>
    <mergeCell ref="FE39:FI39"/>
    <mergeCell ref="FE40:FI40"/>
    <mergeCell ref="FE41:FI41"/>
    <mergeCell ref="FJ9:FN9"/>
    <mergeCell ref="FJ11:FN11"/>
    <mergeCell ref="FJ12:FN12"/>
    <mergeCell ref="FJ13:FN13"/>
    <mergeCell ref="FJ14:FN14"/>
    <mergeCell ref="FJ15:FN15"/>
    <mergeCell ref="FJ17:FN17"/>
    <mergeCell ref="FJ19:FN19"/>
    <mergeCell ref="FJ20:FN20"/>
    <mergeCell ref="FJ21:FN21"/>
    <mergeCell ref="FJ29:FN29"/>
    <mergeCell ref="FJ31:FN31"/>
    <mergeCell ref="FJ32:FN32"/>
    <mergeCell ref="FJ33:FN33"/>
    <mergeCell ref="FE44:FI44"/>
    <mergeCell ref="FE48:FI48"/>
    <mergeCell ref="FE49:FI49"/>
    <mergeCell ref="FJ62:FN62"/>
    <mergeCell ref="EZ63:FD63"/>
    <mergeCell ref="EZ64:FD64"/>
    <mergeCell ref="EZ65:FD65"/>
    <mergeCell ref="FE9:FI9"/>
    <mergeCell ref="FE11:FI11"/>
    <mergeCell ref="FE12:FI12"/>
    <mergeCell ref="FE13:FI13"/>
    <mergeCell ref="FE14:FI14"/>
    <mergeCell ref="FE15:FI15"/>
    <mergeCell ref="FE17:FI17"/>
    <mergeCell ref="FE19:FI19"/>
    <mergeCell ref="FE20:FI20"/>
    <mergeCell ref="FE21:FI21"/>
    <mergeCell ref="FE29:FI29"/>
    <mergeCell ref="FE31:FI31"/>
    <mergeCell ref="FE32:FI32"/>
    <mergeCell ref="FE33:FI33"/>
    <mergeCell ref="EZ44:FD44"/>
    <mergeCell ref="EZ48:FD48"/>
    <mergeCell ref="EZ49:FD49"/>
    <mergeCell ref="EZ50:FD50"/>
    <mergeCell ref="EZ51:FD51"/>
    <mergeCell ref="EZ52:FD52"/>
    <mergeCell ref="EZ53:FD53"/>
    <mergeCell ref="EZ55:FD55"/>
    <mergeCell ref="EZ56:FD56"/>
    <mergeCell ref="EZ41:FD41"/>
    <mergeCell ref="FE63:FI63"/>
    <mergeCell ref="FE42:FI42"/>
    <mergeCell ref="FE43:FI43"/>
    <mergeCell ref="FE64:FI64"/>
    <mergeCell ref="FE65:FI65"/>
    <mergeCell ref="EU61:EY61"/>
    <mergeCell ref="EU62:EY62"/>
    <mergeCell ref="EU63:EY63"/>
    <mergeCell ref="EU64:EY64"/>
    <mergeCell ref="EU65:EY65"/>
    <mergeCell ref="EU50:EY50"/>
    <mergeCell ref="EU51:EY51"/>
    <mergeCell ref="EU52:EY52"/>
    <mergeCell ref="EU53:EY53"/>
    <mergeCell ref="EU55:EY55"/>
    <mergeCell ref="EU56:EY56"/>
    <mergeCell ref="EZ9:FD9"/>
    <mergeCell ref="EZ11:FD11"/>
    <mergeCell ref="EZ12:FD12"/>
    <mergeCell ref="EZ13:FD13"/>
    <mergeCell ref="EZ14:FD14"/>
    <mergeCell ref="EZ15:FD15"/>
    <mergeCell ref="EZ17:FD17"/>
    <mergeCell ref="EZ19:FD19"/>
    <mergeCell ref="EZ20:FD20"/>
    <mergeCell ref="EZ21:FD21"/>
    <mergeCell ref="EZ29:FD29"/>
    <mergeCell ref="EZ31:FD31"/>
    <mergeCell ref="EZ32:FD32"/>
    <mergeCell ref="EZ33:FD33"/>
    <mergeCell ref="EU44:EY44"/>
    <mergeCell ref="EU48:EY48"/>
    <mergeCell ref="EZ57:FD57"/>
    <mergeCell ref="EZ58:FD58"/>
    <mergeCell ref="EZ59:FD59"/>
    <mergeCell ref="EZ61:FD61"/>
    <mergeCell ref="EZ62:FD62"/>
    <mergeCell ref="EU35:EY35"/>
    <mergeCell ref="EU36:EY36"/>
    <mergeCell ref="EU37:EY37"/>
    <mergeCell ref="EU39:EY39"/>
    <mergeCell ref="EU40:EY40"/>
    <mergeCell ref="EU41:EY41"/>
    <mergeCell ref="EU42:EY42"/>
    <mergeCell ref="EU43:EY43"/>
    <mergeCell ref="EZ34:FD34"/>
    <mergeCell ref="EZ35:FD35"/>
    <mergeCell ref="EZ36:FD36"/>
    <mergeCell ref="EZ37:FD37"/>
    <mergeCell ref="EZ39:FD39"/>
    <mergeCell ref="EZ40:FD40"/>
    <mergeCell ref="EP59:ET59"/>
    <mergeCell ref="EZ42:FD42"/>
    <mergeCell ref="EZ43:FD43"/>
    <mergeCell ref="EU57:EY57"/>
    <mergeCell ref="EU58:EY58"/>
    <mergeCell ref="EU59:EY59"/>
    <mergeCell ref="EP61:ET61"/>
    <mergeCell ref="EP62:ET62"/>
    <mergeCell ref="EP63:ET63"/>
    <mergeCell ref="EP64:ET64"/>
    <mergeCell ref="EP65:ET65"/>
    <mergeCell ref="EU9:EY9"/>
    <mergeCell ref="EU11:EY11"/>
    <mergeCell ref="EU12:EY12"/>
    <mergeCell ref="EU13:EY13"/>
    <mergeCell ref="EU14:EY14"/>
    <mergeCell ref="EU15:EY15"/>
    <mergeCell ref="EU17:EY17"/>
    <mergeCell ref="EU19:EY19"/>
    <mergeCell ref="EU20:EY20"/>
    <mergeCell ref="EU21:EY21"/>
    <mergeCell ref="EU29:EY29"/>
    <mergeCell ref="EU31:EY31"/>
    <mergeCell ref="EU32:EY32"/>
    <mergeCell ref="EU33:EY33"/>
    <mergeCell ref="EP44:ET44"/>
    <mergeCell ref="EP48:ET48"/>
    <mergeCell ref="EP49:ET49"/>
    <mergeCell ref="EP50:ET50"/>
    <mergeCell ref="EP51:ET51"/>
    <mergeCell ref="EP52:ET52"/>
    <mergeCell ref="EP53:ET53"/>
    <mergeCell ref="EP55:ET55"/>
    <mergeCell ref="EP56:ET56"/>
    <mergeCell ref="EP34:ET34"/>
    <mergeCell ref="EP35:ET35"/>
    <mergeCell ref="EU49:EY49"/>
    <mergeCell ref="EU34:EY34"/>
    <mergeCell ref="EK58:EO58"/>
    <mergeCell ref="EK59:EO59"/>
    <mergeCell ref="EK61:EO61"/>
    <mergeCell ref="EK62:EO62"/>
    <mergeCell ref="EK63:EO63"/>
    <mergeCell ref="EK64:EO64"/>
    <mergeCell ref="EK65:EO65"/>
    <mergeCell ref="EP9:ET9"/>
    <mergeCell ref="EP11:ET11"/>
    <mergeCell ref="EP12:ET12"/>
    <mergeCell ref="EP13:ET13"/>
    <mergeCell ref="EP14:ET14"/>
    <mergeCell ref="EP15:ET15"/>
    <mergeCell ref="EP17:ET17"/>
    <mergeCell ref="EP19:ET19"/>
    <mergeCell ref="EP20:ET20"/>
    <mergeCell ref="EP21:ET21"/>
    <mergeCell ref="EP29:ET29"/>
    <mergeCell ref="EP31:ET31"/>
    <mergeCell ref="EP32:ET32"/>
    <mergeCell ref="EP33:ET33"/>
    <mergeCell ref="EK44:EO44"/>
    <mergeCell ref="EK48:EO48"/>
    <mergeCell ref="EP57:ET57"/>
    <mergeCell ref="EP36:ET36"/>
    <mergeCell ref="EP37:ET37"/>
    <mergeCell ref="EP39:ET39"/>
    <mergeCell ref="EP40:ET40"/>
    <mergeCell ref="EP41:ET41"/>
    <mergeCell ref="EP42:ET42"/>
    <mergeCell ref="EP43:ET43"/>
    <mergeCell ref="EP58:ET58"/>
    <mergeCell ref="EK57:EO57"/>
    <mergeCell ref="EF52:EJ52"/>
    <mergeCell ref="EF53:EJ53"/>
    <mergeCell ref="EF55:EJ55"/>
    <mergeCell ref="EF56:EJ56"/>
    <mergeCell ref="EF34:EJ34"/>
    <mergeCell ref="EF35:EJ35"/>
    <mergeCell ref="EK49:EO49"/>
    <mergeCell ref="EK50:EO50"/>
    <mergeCell ref="EK51:EO51"/>
    <mergeCell ref="EK52:EO52"/>
    <mergeCell ref="EK53:EO53"/>
    <mergeCell ref="EK55:EO55"/>
    <mergeCell ref="EK56:EO56"/>
    <mergeCell ref="EK34:EO34"/>
    <mergeCell ref="EK35:EO35"/>
    <mergeCell ref="EK36:EO36"/>
    <mergeCell ref="EK37:EO37"/>
    <mergeCell ref="EK39:EO39"/>
    <mergeCell ref="EK40:EO40"/>
    <mergeCell ref="EK41:EO41"/>
    <mergeCell ref="EK42:EO42"/>
    <mergeCell ref="EK43:EO43"/>
    <mergeCell ref="EF43:EJ43"/>
    <mergeCell ref="EA57:EE57"/>
    <mergeCell ref="EA36:EE36"/>
    <mergeCell ref="EK9:EO9"/>
    <mergeCell ref="EK11:EO11"/>
    <mergeCell ref="EK12:EO12"/>
    <mergeCell ref="EK13:EO13"/>
    <mergeCell ref="EK14:EO14"/>
    <mergeCell ref="EK15:EO15"/>
    <mergeCell ref="EK17:EO17"/>
    <mergeCell ref="EK19:EO19"/>
    <mergeCell ref="EK20:EO20"/>
    <mergeCell ref="EK21:EO21"/>
    <mergeCell ref="EK29:EO29"/>
    <mergeCell ref="EK31:EO31"/>
    <mergeCell ref="EK32:EO32"/>
    <mergeCell ref="EK33:EO33"/>
    <mergeCell ref="EF9:EJ9"/>
    <mergeCell ref="EF11:EJ11"/>
    <mergeCell ref="EF12:EJ12"/>
    <mergeCell ref="EF13:EJ13"/>
    <mergeCell ref="EF14:EJ14"/>
    <mergeCell ref="EF15:EJ15"/>
    <mergeCell ref="EF17:EJ17"/>
    <mergeCell ref="EF19:EJ19"/>
    <mergeCell ref="EF20:EJ20"/>
    <mergeCell ref="EF21:EJ21"/>
    <mergeCell ref="EF29:EJ29"/>
    <mergeCell ref="EF31:EJ31"/>
    <mergeCell ref="EF32:EJ32"/>
    <mergeCell ref="EF33:EJ33"/>
    <mergeCell ref="EA44:EE44"/>
    <mergeCell ref="EF36:EJ36"/>
    <mergeCell ref="EF37:EJ37"/>
    <mergeCell ref="EF39:EJ39"/>
    <mergeCell ref="EF40:EJ40"/>
    <mergeCell ref="EF41:EJ41"/>
    <mergeCell ref="EF42:EJ42"/>
    <mergeCell ref="EA9:EE9"/>
    <mergeCell ref="EA11:EE11"/>
    <mergeCell ref="EA12:EE12"/>
    <mergeCell ref="EA13:EE13"/>
    <mergeCell ref="EA14:EE14"/>
    <mergeCell ref="EA15:EE15"/>
    <mergeCell ref="EA17:EE17"/>
    <mergeCell ref="EA19:EE19"/>
    <mergeCell ref="EA20:EE20"/>
    <mergeCell ref="EA21:EE21"/>
    <mergeCell ref="EA29:EE29"/>
    <mergeCell ref="EA31:EE31"/>
    <mergeCell ref="EA32:EE32"/>
    <mergeCell ref="EA33:EE33"/>
    <mergeCell ref="EA34:EE34"/>
    <mergeCell ref="EA35:EE35"/>
    <mergeCell ref="EA37:EE37"/>
    <mergeCell ref="EA39:EE39"/>
    <mergeCell ref="EA40:EE40"/>
    <mergeCell ref="EA41:EE41"/>
    <mergeCell ref="EA58:EE58"/>
    <mergeCell ref="DQ57:DU57"/>
    <mergeCell ref="DQ36:DU36"/>
    <mergeCell ref="DQ37:DU37"/>
    <mergeCell ref="DQ39:DU39"/>
    <mergeCell ref="DQ40:DU40"/>
    <mergeCell ref="DQ41:DU41"/>
    <mergeCell ref="DQ42:DU42"/>
    <mergeCell ref="DQ43:DU43"/>
    <mergeCell ref="EA50:EE50"/>
    <mergeCell ref="EA51:EE51"/>
    <mergeCell ref="EA52:EE52"/>
    <mergeCell ref="EA53:EE53"/>
    <mergeCell ref="EA55:EE55"/>
    <mergeCell ref="EA56:EE56"/>
    <mergeCell ref="DQ52:DU52"/>
    <mergeCell ref="DQ53:DU53"/>
    <mergeCell ref="DQ55:DU55"/>
    <mergeCell ref="DQ56:DU56"/>
    <mergeCell ref="EA42:EE42"/>
    <mergeCell ref="EA43:EE43"/>
    <mergeCell ref="EA49:EE49"/>
    <mergeCell ref="DV50:DZ50"/>
    <mergeCell ref="DV51:DZ51"/>
    <mergeCell ref="DV52:DZ52"/>
    <mergeCell ref="DV53:DZ53"/>
    <mergeCell ref="DV55:DZ55"/>
    <mergeCell ref="DV56:DZ56"/>
    <mergeCell ref="EF65:EJ65"/>
    <mergeCell ref="EF50:EJ50"/>
    <mergeCell ref="EF51:EJ51"/>
    <mergeCell ref="DV58:DZ58"/>
    <mergeCell ref="DV59:DZ59"/>
    <mergeCell ref="DV61:DZ61"/>
    <mergeCell ref="DV62:DZ62"/>
    <mergeCell ref="DV63:DZ63"/>
    <mergeCell ref="DV64:DZ64"/>
    <mergeCell ref="DV65:DZ65"/>
    <mergeCell ref="EF44:EJ44"/>
    <mergeCell ref="EF48:EJ48"/>
    <mergeCell ref="EF49:EJ49"/>
    <mergeCell ref="EA59:EE59"/>
    <mergeCell ref="EA61:EE61"/>
    <mergeCell ref="EA62:EE62"/>
    <mergeCell ref="EA63:EE63"/>
    <mergeCell ref="DV57:DZ57"/>
    <mergeCell ref="EF58:EJ58"/>
    <mergeCell ref="EF59:EJ59"/>
    <mergeCell ref="EF61:EJ61"/>
    <mergeCell ref="EF62:EJ62"/>
    <mergeCell ref="EF63:EJ63"/>
    <mergeCell ref="EF64:EJ64"/>
    <mergeCell ref="EF57:EJ57"/>
    <mergeCell ref="EA64:EE64"/>
    <mergeCell ref="EA65:EE65"/>
    <mergeCell ref="EA48:EE48"/>
    <mergeCell ref="DV9:DZ9"/>
    <mergeCell ref="DV11:DZ11"/>
    <mergeCell ref="DV12:DZ12"/>
    <mergeCell ref="DV13:DZ13"/>
    <mergeCell ref="DV14:DZ14"/>
    <mergeCell ref="DV15:DZ15"/>
    <mergeCell ref="DV17:DZ17"/>
    <mergeCell ref="DV19:DZ19"/>
    <mergeCell ref="DV20:DZ20"/>
    <mergeCell ref="DV21:DZ21"/>
    <mergeCell ref="DV29:DZ29"/>
    <mergeCell ref="DV31:DZ31"/>
    <mergeCell ref="DV32:DZ32"/>
    <mergeCell ref="DV33:DZ33"/>
    <mergeCell ref="DQ44:DU44"/>
    <mergeCell ref="DQ48:DU48"/>
    <mergeCell ref="DQ49:DU49"/>
    <mergeCell ref="DQ34:DU34"/>
    <mergeCell ref="DQ35:DU35"/>
    <mergeCell ref="DV49:DZ49"/>
    <mergeCell ref="DV44:DZ44"/>
    <mergeCell ref="DV48:DZ48"/>
    <mergeCell ref="DV34:DZ34"/>
    <mergeCell ref="DV35:DZ35"/>
    <mergeCell ref="DV36:DZ36"/>
    <mergeCell ref="DV37:DZ37"/>
    <mergeCell ref="DV39:DZ39"/>
    <mergeCell ref="DV40:DZ40"/>
    <mergeCell ref="DV41:DZ41"/>
    <mergeCell ref="DV42:DZ42"/>
    <mergeCell ref="DV43:DZ43"/>
    <mergeCell ref="DL59:DP59"/>
    <mergeCell ref="DL61:DP61"/>
    <mergeCell ref="DL62:DP62"/>
    <mergeCell ref="DL63:DP63"/>
    <mergeCell ref="DL64:DP64"/>
    <mergeCell ref="DL65:DP65"/>
    <mergeCell ref="DQ9:DU9"/>
    <mergeCell ref="DQ11:DU11"/>
    <mergeCell ref="DQ12:DU12"/>
    <mergeCell ref="DQ13:DU13"/>
    <mergeCell ref="DQ14:DU14"/>
    <mergeCell ref="DQ15:DU15"/>
    <mergeCell ref="DQ17:DU17"/>
    <mergeCell ref="DQ19:DU19"/>
    <mergeCell ref="DQ20:DU20"/>
    <mergeCell ref="DQ21:DU21"/>
    <mergeCell ref="DQ29:DU29"/>
    <mergeCell ref="DQ31:DU31"/>
    <mergeCell ref="DQ32:DU32"/>
    <mergeCell ref="DQ33:DU33"/>
    <mergeCell ref="DL44:DP44"/>
    <mergeCell ref="DL48:DP48"/>
    <mergeCell ref="DL49:DP49"/>
    <mergeCell ref="DQ58:DU58"/>
    <mergeCell ref="DQ59:DU59"/>
    <mergeCell ref="DQ61:DU61"/>
    <mergeCell ref="DQ62:DU62"/>
    <mergeCell ref="DQ63:DU63"/>
    <mergeCell ref="DQ64:DU64"/>
    <mergeCell ref="DQ65:DU65"/>
    <mergeCell ref="DQ50:DU50"/>
    <mergeCell ref="DQ51:DU51"/>
    <mergeCell ref="DG58:DK58"/>
    <mergeCell ref="DG59:DK59"/>
    <mergeCell ref="DG61:DK61"/>
    <mergeCell ref="DG62:DK62"/>
    <mergeCell ref="DG63:DK63"/>
    <mergeCell ref="DG64:DK64"/>
    <mergeCell ref="DG65:DK65"/>
    <mergeCell ref="DL9:DP9"/>
    <mergeCell ref="DL11:DP11"/>
    <mergeCell ref="DL12:DP12"/>
    <mergeCell ref="DL13:DP13"/>
    <mergeCell ref="DL14:DP14"/>
    <mergeCell ref="DL15:DP15"/>
    <mergeCell ref="DL17:DP17"/>
    <mergeCell ref="DL19:DP19"/>
    <mergeCell ref="DL20:DP20"/>
    <mergeCell ref="DL21:DP21"/>
    <mergeCell ref="DL29:DP29"/>
    <mergeCell ref="DL31:DP31"/>
    <mergeCell ref="DL32:DP32"/>
    <mergeCell ref="DL33:DP33"/>
    <mergeCell ref="DG44:DK44"/>
    <mergeCell ref="DG48:DK48"/>
    <mergeCell ref="DL57:DP57"/>
    <mergeCell ref="DL36:DP36"/>
    <mergeCell ref="DL37:DP37"/>
    <mergeCell ref="DL39:DP39"/>
    <mergeCell ref="DL40:DP40"/>
    <mergeCell ref="DL41:DP41"/>
    <mergeCell ref="DL42:DP42"/>
    <mergeCell ref="DL43:DP43"/>
    <mergeCell ref="DL58:DP58"/>
    <mergeCell ref="DL50:DP50"/>
    <mergeCell ref="DL51:DP51"/>
    <mergeCell ref="DL52:DP52"/>
    <mergeCell ref="DL53:DP53"/>
    <mergeCell ref="DL55:DP55"/>
    <mergeCell ref="DL56:DP56"/>
    <mergeCell ref="DL34:DP34"/>
    <mergeCell ref="DL35:DP35"/>
    <mergeCell ref="DG57:DK57"/>
    <mergeCell ref="DB52:DF52"/>
    <mergeCell ref="DB53:DF53"/>
    <mergeCell ref="DB55:DF55"/>
    <mergeCell ref="DB56:DF56"/>
    <mergeCell ref="DB34:DF34"/>
    <mergeCell ref="DB35:DF35"/>
    <mergeCell ref="DG49:DK49"/>
    <mergeCell ref="DG50:DK50"/>
    <mergeCell ref="DG51:DK51"/>
    <mergeCell ref="DG52:DK52"/>
    <mergeCell ref="DG53:DK53"/>
    <mergeCell ref="DG55:DK55"/>
    <mergeCell ref="DG56:DK56"/>
    <mergeCell ref="DG34:DK34"/>
    <mergeCell ref="DG35:DK35"/>
    <mergeCell ref="DG36:DK36"/>
    <mergeCell ref="DG37:DK37"/>
    <mergeCell ref="DG39:DK39"/>
    <mergeCell ref="DG40:DK40"/>
    <mergeCell ref="DG41:DK41"/>
    <mergeCell ref="DG42:DK42"/>
    <mergeCell ref="DB58:DF58"/>
    <mergeCell ref="DB59:DF59"/>
    <mergeCell ref="DB61:DF61"/>
    <mergeCell ref="DB62:DF62"/>
    <mergeCell ref="DB63:DF63"/>
    <mergeCell ref="DB64:DF64"/>
    <mergeCell ref="DB57:DF57"/>
    <mergeCell ref="DB36:DF36"/>
    <mergeCell ref="DB37:DF37"/>
    <mergeCell ref="DB39:DF39"/>
    <mergeCell ref="DB40:DF40"/>
    <mergeCell ref="DB41:DF41"/>
    <mergeCell ref="CW9:DA9"/>
    <mergeCell ref="CW11:DA11"/>
    <mergeCell ref="DG43:DK43"/>
    <mergeCell ref="DG9:DK9"/>
    <mergeCell ref="DG11:DK11"/>
    <mergeCell ref="DG12:DK12"/>
    <mergeCell ref="DG13:DK13"/>
    <mergeCell ref="DG14:DK14"/>
    <mergeCell ref="DG15:DK15"/>
    <mergeCell ref="DG17:DK17"/>
    <mergeCell ref="DG19:DK19"/>
    <mergeCell ref="DG20:DK20"/>
    <mergeCell ref="DG21:DK21"/>
    <mergeCell ref="DG29:DK29"/>
    <mergeCell ref="DG31:DK31"/>
    <mergeCell ref="DG32:DK32"/>
    <mergeCell ref="DG33:DK33"/>
    <mergeCell ref="CW63:DA63"/>
    <mergeCell ref="CW64:DA64"/>
    <mergeCell ref="CW12:DA12"/>
    <mergeCell ref="DB9:DF9"/>
    <mergeCell ref="DB11:DF11"/>
    <mergeCell ref="DB12:DF12"/>
    <mergeCell ref="DB13:DF13"/>
    <mergeCell ref="DB14:DF14"/>
    <mergeCell ref="DB15:DF15"/>
    <mergeCell ref="DB17:DF17"/>
    <mergeCell ref="DB19:DF19"/>
    <mergeCell ref="DB20:DF20"/>
    <mergeCell ref="DB21:DF21"/>
    <mergeCell ref="DB29:DF29"/>
    <mergeCell ref="DB31:DF31"/>
    <mergeCell ref="DB32:DF32"/>
    <mergeCell ref="DB33:DF33"/>
    <mergeCell ref="CW44:DA44"/>
    <mergeCell ref="CW48:DA48"/>
    <mergeCell ref="CW49:DA49"/>
    <mergeCell ref="CW13:DA13"/>
    <mergeCell ref="CW14:DA14"/>
    <mergeCell ref="CW15:DA15"/>
    <mergeCell ref="CW17:DA17"/>
    <mergeCell ref="CW19:DA19"/>
    <mergeCell ref="CW20:DA20"/>
    <mergeCell ref="CW21:DA21"/>
    <mergeCell ref="CW29:DA29"/>
    <mergeCell ref="CW31:DA31"/>
    <mergeCell ref="CW32:DA32"/>
    <mergeCell ref="CW33:DA33"/>
    <mergeCell ref="DB42:DF42"/>
    <mergeCell ref="DB43:DF43"/>
    <mergeCell ref="CM57:CQ57"/>
    <mergeCell ref="CM36:CQ36"/>
    <mergeCell ref="CM37:CQ37"/>
    <mergeCell ref="CM39:CQ39"/>
    <mergeCell ref="CM40:CQ40"/>
    <mergeCell ref="CM41:CQ41"/>
    <mergeCell ref="CM42:CQ42"/>
    <mergeCell ref="CM43:CQ43"/>
    <mergeCell ref="CR45:CV46"/>
    <mergeCell ref="CW50:DA50"/>
    <mergeCell ref="CW51:DA51"/>
    <mergeCell ref="CW52:DA52"/>
    <mergeCell ref="CW53:DA53"/>
    <mergeCell ref="CW55:DA55"/>
    <mergeCell ref="CW56:DA56"/>
    <mergeCell ref="CM52:CQ52"/>
    <mergeCell ref="CM53:CQ53"/>
    <mergeCell ref="CM55:CQ55"/>
    <mergeCell ref="CM56:CQ56"/>
    <mergeCell ref="DB65:DF65"/>
    <mergeCell ref="DB50:DF50"/>
    <mergeCell ref="DB51:DF51"/>
    <mergeCell ref="CR58:CV58"/>
    <mergeCell ref="CR59:CV59"/>
    <mergeCell ref="CR61:CV61"/>
    <mergeCell ref="CR62:CV62"/>
    <mergeCell ref="CR63:CV63"/>
    <mergeCell ref="CR64:CV64"/>
    <mergeCell ref="CR65:CV65"/>
    <mergeCell ref="DB44:DF44"/>
    <mergeCell ref="DB48:DF48"/>
    <mergeCell ref="DB49:DF49"/>
    <mergeCell ref="CW59:DA59"/>
    <mergeCell ref="CW61:DA61"/>
    <mergeCell ref="CW62:DA62"/>
    <mergeCell ref="CW34:DA34"/>
    <mergeCell ref="CW35:DA35"/>
    <mergeCell ref="CR57:CV57"/>
    <mergeCell ref="CW42:DA42"/>
    <mergeCell ref="CW43:DA43"/>
    <mergeCell ref="CW45:DA46"/>
    <mergeCell ref="CR44:CV44"/>
    <mergeCell ref="CR48:CV48"/>
    <mergeCell ref="CW57:DA57"/>
    <mergeCell ref="CW36:DA36"/>
    <mergeCell ref="CW37:DA37"/>
    <mergeCell ref="CW39:DA39"/>
    <mergeCell ref="CW40:DA40"/>
    <mergeCell ref="CW41:DA41"/>
    <mergeCell ref="CW58:DA58"/>
    <mergeCell ref="CW65:DA65"/>
    <mergeCell ref="CM35:CQ35"/>
    <mergeCell ref="CR49:CV49"/>
    <mergeCell ref="CR50:CV50"/>
    <mergeCell ref="CR51:CV51"/>
    <mergeCell ref="CR52:CV52"/>
    <mergeCell ref="CR53:CV53"/>
    <mergeCell ref="CR55:CV55"/>
    <mergeCell ref="CR56:CV56"/>
    <mergeCell ref="CR34:CV34"/>
    <mergeCell ref="CR35:CV35"/>
    <mergeCell ref="CR36:CV36"/>
    <mergeCell ref="CR37:CV37"/>
    <mergeCell ref="CR39:CV39"/>
    <mergeCell ref="CR40:CV40"/>
    <mergeCell ref="CR41:CV41"/>
    <mergeCell ref="CR42:CV42"/>
    <mergeCell ref="CR43:CV43"/>
    <mergeCell ref="CR9:CV9"/>
    <mergeCell ref="CR11:CV11"/>
    <mergeCell ref="CR12:CV12"/>
    <mergeCell ref="CR13:CV13"/>
    <mergeCell ref="CR14:CV14"/>
    <mergeCell ref="CR15:CV15"/>
    <mergeCell ref="CR17:CV17"/>
    <mergeCell ref="CR19:CV19"/>
    <mergeCell ref="CR20:CV20"/>
    <mergeCell ref="CR21:CV21"/>
    <mergeCell ref="CR29:CV29"/>
    <mergeCell ref="CR31:CV31"/>
    <mergeCell ref="CR32:CV32"/>
    <mergeCell ref="CR33:CV33"/>
    <mergeCell ref="CM44:CQ44"/>
    <mergeCell ref="CM48:CQ48"/>
    <mergeCell ref="CM49:CQ49"/>
    <mergeCell ref="CM9:CQ9"/>
    <mergeCell ref="CM11:CQ11"/>
    <mergeCell ref="CM12:CQ12"/>
    <mergeCell ref="CM13:CQ13"/>
    <mergeCell ref="CM14:CQ14"/>
    <mergeCell ref="CM15:CQ15"/>
    <mergeCell ref="CM17:CQ17"/>
    <mergeCell ref="CM19:CQ19"/>
    <mergeCell ref="CM20:CQ20"/>
    <mergeCell ref="CM21:CQ21"/>
    <mergeCell ref="CM29:CQ29"/>
    <mergeCell ref="CM31:CQ31"/>
    <mergeCell ref="CM32:CQ32"/>
    <mergeCell ref="CM33:CQ33"/>
    <mergeCell ref="CM34:CQ34"/>
    <mergeCell ref="CH57:CL57"/>
    <mergeCell ref="CH36:CL36"/>
    <mergeCell ref="CH37:CL37"/>
    <mergeCell ref="CH39:CL39"/>
    <mergeCell ref="CH40:CL40"/>
    <mergeCell ref="CH41:CL41"/>
    <mergeCell ref="CH42:CL42"/>
    <mergeCell ref="CH43:CL43"/>
    <mergeCell ref="CH45:CL46"/>
    <mergeCell ref="CM45:CQ46"/>
    <mergeCell ref="CH58:CL58"/>
    <mergeCell ref="CH59:CL59"/>
    <mergeCell ref="CH61:CL61"/>
    <mergeCell ref="CH62:CL62"/>
    <mergeCell ref="CH63:CL63"/>
    <mergeCell ref="CH64:CL64"/>
    <mergeCell ref="CH65:CL65"/>
    <mergeCell ref="CH50:CL50"/>
    <mergeCell ref="CH51:CL51"/>
    <mergeCell ref="CH52:CL52"/>
    <mergeCell ref="CH53:CL53"/>
    <mergeCell ref="CH55:CL55"/>
    <mergeCell ref="CH56:CL56"/>
    <mergeCell ref="CM58:CQ58"/>
    <mergeCell ref="CM59:CQ59"/>
    <mergeCell ref="CM61:CQ61"/>
    <mergeCell ref="CM62:CQ62"/>
    <mergeCell ref="CM63:CQ63"/>
    <mergeCell ref="CM64:CQ64"/>
    <mergeCell ref="CM65:CQ65"/>
    <mergeCell ref="CM50:CQ50"/>
    <mergeCell ref="CM51:CQ51"/>
    <mergeCell ref="CH44:CL44"/>
    <mergeCell ref="CH48:CL48"/>
    <mergeCell ref="CH49:CL49"/>
    <mergeCell ref="CH34:CL34"/>
    <mergeCell ref="CH35:CL35"/>
    <mergeCell ref="CC57:CG57"/>
    <mergeCell ref="CC58:CG58"/>
    <mergeCell ref="CC59:CG59"/>
    <mergeCell ref="CC61:CG61"/>
    <mergeCell ref="CC62:CG62"/>
    <mergeCell ref="CC63:CG63"/>
    <mergeCell ref="CC64:CG64"/>
    <mergeCell ref="CC65:CG65"/>
    <mergeCell ref="CH9:CL9"/>
    <mergeCell ref="CH11:CL11"/>
    <mergeCell ref="CH12:CL12"/>
    <mergeCell ref="CH13:CL13"/>
    <mergeCell ref="CH14:CL14"/>
    <mergeCell ref="CH15:CL15"/>
    <mergeCell ref="CH17:CL17"/>
    <mergeCell ref="CH19:CL19"/>
    <mergeCell ref="CH20:CL20"/>
    <mergeCell ref="CH21:CL21"/>
    <mergeCell ref="CH29:CL29"/>
    <mergeCell ref="CH31:CL31"/>
    <mergeCell ref="CH32:CL32"/>
    <mergeCell ref="CH33:CL33"/>
    <mergeCell ref="CC44:CG44"/>
    <mergeCell ref="CC48:CG48"/>
    <mergeCell ref="CC49:CG49"/>
    <mergeCell ref="CC50:CG50"/>
    <mergeCell ref="CC51:CG51"/>
    <mergeCell ref="CC52:CG52"/>
    <mergeCell ref="CC53:CG53"/>
    <mergeCell ref="CC55:CG55"/>
    <mergeCell ref="CC56:CG56"/>
    <mergeCell ref="CC34:CG34"/>
    <mergeCell ref="CC35:CG35"/>
    <mergeCell ref="CC36:CG36"/>
    <mergeCell ref="CC37:CG37"/>
    <mergeCell ref="CC39:CG39"/>
    <mergeCell ref="CC40:CG40"/>
    <mergeCell ref="CC41:CG41"/>
    <mergeCell ref="CC42:CG42"/>
    <mergeCell ref="CC43:CG43"/>
    <mergeCell ref="BX57:CB57"/>
    <mergeCell ref="BX58:CB58"/>
    <mergeCell ref="BX59:CB59"/>
    <mergeCell ref="BX61:CB61"/>
    <mergeCell ref="BX40:CB40"/>
    <mergeCell ref="BX41:CB41"/>
    <mergeCell ref="BX42:CB42"/>
    <mergeCell ref="BX43:CB43"/>
    <mergeCell ref="BX62:CB62"/>
    <mergeCell ref="BX63:CB63"/>
    <mergeCell ref="BX64:CB64"/>
    <mergeCell ref="BX65:CB65"/>
    <mergeCell ref="CC9:CG9"/>
    <mergeCell ref="CC11:CG11"/>
    <mergeCell ref="CC12:CG12"/>
    <mergeCell ref="CC13:CG13"/>
    <mergeCell ref="CC14:CG14"/>
    <mergeCell ref="CC15:CG15"/>
    <mergeCell ref="CC17:CG17"/>
    <mergeCell ref="CC19:CG19"/>
    <mergeCell ref="CC20:CG20"/>
    <mergeCell ref="CC21:CG21"/>
    <mergeCell ref="CC29:CG29"/>
    <mergeCell ref="CC31:CG31"/>
    <mergeCell ref="CC32:CG32"/>
    <mergeCell ref="CC33:CG33"/>
    <mergeCell ref="BX44:CB44"/>
    <mergeCell ref="BX48:CB48"/>
    <mergeCell ref="BX49:CB49"/>
    <mergeCell ref="BX50:CB50"/>
    <mergeCell ref="BX51:CB51"/>
    <mergeCell ref="BX52:CB52"/>
    <mergeCell ref="BX53:CB53"/>
    <mergeCell ref="BX55:CB55"/>
    <mergeCell ref="BX56:CB56"/>
    <mergeCell ref="BX34:CB34"/>
    <mergeCell ref="BX35:CB35"/>
    <mergeCell ref="BX36:CB36"/>
    <mergeCell ref="BX37:CB37"/>
    <mergeCell ref="BX39:CB39"/>
    <mergeCell ref="BS57:BW57"/>
    <mergeCell ref="BS36:BW36"/>
    <mergeCell ref="BS37:BW37"/>
    <mergeCell ref="BS39:BW39"/>
    <mergeCell ref="BS40:BW40"/>
    <mergeCell ref="BS41:BW41"/>
    <mergeCell ref="BS42:BW42"/>
    <mergeCell ref="BS43:BW43"/>
    <mergeCell ref="BS58:BW58"/>
    <mergeCell ref="BS59:BW59"/>
    <mergeCell ref="BS61:BW61"/>
    <mergeCell ref="BS62:BW62"/>
    <mergeCell ref="BS63:BW63"/>
    <mergeCell ref="BS64:BW64"/>
    <mergeCell ref="BS65:BW65"/>
    <mergeCell ref="BX9:CB9"/>
    <mergeCell ref="BX11:CB11"/>
    <mergeCell ref="BX12:CB12"/>
    <mergeCell ref="BX13:CB13"/>
    <mergeCell ref="BX14:CB14"/>
    <mergeCell ref="BX15:CB15"/>
    <mergeCell ref="BX17:CB17"/>
    <mergeCell ref="BX19:CB19"/>
    <mergeCell ref="BX20:CB20"/>
    <mergeCell ref="BX21:CB21"/>
    <mergeCell ref="BX29:CB29"/>
    <mergeCell ref="BX31:CB31"/>
    <mergeCell ref="BX32:CB32"/>
    <mergeCell ref="BX33:CB33"/>
    <mergeCell ref="BS44:BW44"/>
    <mergeCell ref="BS48:BW48"/>
    <mergeCell ref="BS49:BW49"/>
    <mergeCell ref="BS50:BW50"/>
    <mergeCell ref="BS51:BW51"/>
    <mergeCell ref="BS52:BW52"/>
    <mergeCell ref="BS53:BW53"/>
    <mergeCell ref="BS55:BW55"/>
    <mergeCell ref="BS56:BW56"/>
    <mergeCell ref="BS34:BW34"/>
    <mergeCell ref="BS35:BW35"/>
    <mergeCell ref="BN57:BR57"/>
    <mergeCell ref="BN58:BR58"/>
    <mergeCell ref="BN59:BR59"/>
    <mergeCell ref="BN61:BR61"/>
    <mergeCell ref="BN62:BR62"/>
    <mergeCell ref="BN63:BR63"/>
    <mergeCell ref="BN64:BR64"/>
    <mergeCell ref="BN65:BR65"/>
    <mergeCell ref="BS9:BW9"/>
    <mergeCell ref="BS11:BW11"/>
    <mergeCell ref="BS12:BW12"/>
    <mergeCell ref="BS13:BW13"/>
    <mergeCell ref="BS14:BW14"/>
    <mergeCell ref="BS15:BW15"/>
    <mergeCell ref="BS17:BW17"/>
    <mergeCell ref="BS19:BW19"/>
    <mergeCell ref="BS20:BW20"/>
    <mergeCell ref="BS21:BW21"/>
    <mergeCell ref="BS29:BW29"/>
    <mergeCell ref="BS31:BW31"/>
    <mergeCell ref="BS32:BW32"/>
    <mergeCell ref="BS33:BW33"/>
    <mergeCell ref="BN44:BR44"/>
    <mergeCell ref="BN48:BR48"/>
    <mergeCell ref="BN55:BR55"/>
    <mergeCell ref="BN56:BR56"/>
    <mergeCell ref="BN34:BR34"/>
    <mergeCell ref="BN35:BR35"/>
    <mergeCell ref="BN36:BR36"/>
    <mergeCell ref="BN37:BR37"/>
    <mergeCell ref="BN39:BR39"/>
    <mergeCell ref="BN40:BR40"/>
    <mergeCell ref="BN41:BR41"/>
    <mergeCell ref="BN42:BR42"/>
    <mergeCell ref="BN43:BR43"/>
    <mergeCell ref="BI57:BM57"/>
    <mergeCell ref="BI36:BM36"/>
    <mergeCell ref="BI37:BM37"/>
    <mergeCell ref="BI39:BM39"/>
    <mergeCell ref="BI40:BM40"/>
    <mergeCell ref="BI41:BM41"/>
    <mergeCell ref="BI42:BM42"/>
    <mergeCell ref="BI43:BM43"/>
    <mergeCell ref="BN9:BR9"/>
    <mergeCell ref="BN11:BR11"/>
    <mergeCell ref="BN12:BR12"/>
    <mergeCell ref="BN13:BR13"/>
    <mergeCell ref="BN14:BR14"/>
    <mergeCell ref="BN15:BR15"/>
    <mergeCell ref="BN17:BR17"/>
    <mergeCell ref="BN19:BR19"/>
    <mergeCell ref="BN20:BR20"/>
    <mergeCell ref="BN21:BR21"/>
    <mergeCell ref="BN29:BR29"/>
    <mergeCell ref="BN31:BR31"/>
    <mergeCell ref="BN32:BR32"/>
    <mergeCell ref="BN33:BR33"/>
    <mergeCell ref="BI44:BM44"/>
    <mergeCell ref="BI48:BM48"/>
    <mergeCell ref="BI49:BM49"/>
    <mergeCell ref="BI34:BM34"/>
    <mergeCell ref="BI35:BM35"/>
    <mergeCell ref="BN49:BR49"/>
    <mergeCell ref="BD62:BH62"/>
    <mergeCell ref="BD63:BH63"/>
    <mergeCell ref="BD64:BH64"/>
    <mergeCell ref="BD65:BH65"/>
    <mergeCell ref="BI9:BM9"/>
    <mergeCell ref="BI11:BM11"/>
    <mergeCell ref="BI12:BM12"/>
    <mergeCell ref="BI13:BM13"/>
    <mergeCell ref="BI14:BM14"/>
    <mergeCell ref="BI15:BM15"/>
    <mergeCell ref="BI17:BM17"/>
    <mergeCell ref="BI19:BM19"/>
    <mergeCell ref="BI20:BM20"/>
    <mergeCell ref="BI21:BM21"/>
    <mergeCell ref="BI29:BM29"/>
    <mergeCell ref="BI31:BM31"/>
    <mergeCell ref="BI32:BM32"/>
    <mergeCell ref="BI33:BM33"/>
    <mergeCell ref="BD44:BH44"/>
    <mergeCell ref="BD48:BH48"/>
    <mergeCell ref="BD49:BH49"/>
    <mergeCell ref="BI58:BM58"/>
    <mergeCell ref="BI59:BM59"/>
    <mergeCell ref="BI61:BM61"/>
    <mergeCell ref="BI62:BM62"/>
    <mergeCell ref="BI63:BM63"/>
    <mergeCell ref="BI64:BM64"/>
    <mergeCell ref="BI65:BM65"/>
    <mergeCell ref="BI50:BM50"/>
    <mergeCell ref="BI51:BM51"/>
    <mergeCell ref="BI52:BM52"/>
    <mergeCell ref="BI53:BM53"/>
    <mergeCell ref="AY61:BC61"/>
    <mergeCell ref="AY62:BC62"/>
    <mergeCell ref="AY63:BC63"/>
    <mergeCell ref="AY64:BC64"/>
    <mergeCell ref="AY65:BC65"/>
    <mergeCell ref="BD9:BH9"/>
    <mergeCell ref="BD11:BH11"/>
    <mergeCell ref="BD12:BH12"/>
    <mergeCell ref="BD13:BH13"/>
    <mergeCell ref="BD14:BH14"/>
    <mergeCell ref="BD15:BH15"/>
    <mergeCell ref="BD17:BH17"/>
    <mergeCell ref="BD19:BH19"/>
    <mergeCell ref="BD20:BH20"/>
    <mergeCell ref="BD21:BH21"/>
    <mergeCell ref="BD29:BH29"/>
    <mergeCell ref="BD31:BH31"/>
    <mergeCell ref="BD32:BH32"/>
    <mergeCell ref="BD33:BH33"/>
    <mergeCell ref="AY44:BC44"/>
    <mergeCell ref="AY48:BC48"/>
    <mergeCell ref="BD57:BH57"/>
    <mergeCell ref="BD36:BH36"/>
    <mergeCell ref="BD37:BH37"/>
    <mergeCell ref="BD39:BH39"/>
    <mergeCell ref="BD40:BH40"/>
    <mergeCell ref="BD41:BH41"/>
    <mergeCell ref="BD42:BH42"/>
    <mergeCell ref="BD43:BH43"/>
    <mergeCell ref="BD58:BH58"/>
    <mergeCell ref="BD59:BH59"/>
    <mergeCell ref="BD61:BH61"/>
    <mergeCell ref="AY34:BC34"/>
    <mergeCell ref="AY35:BC35"/>
    <mergeCell ref="AY36:BC36"/>
    <mergeCell ref="AY37:BC37"/>
    <mergeCell ref="AY39:BC39"/>
    <mergeCell ref="AY40:BC40"/>
    <mergeCell ref="AY41:BC41"/>
    <mergeCell ref="AY42:BC42"/>
    <mergeCell ref="AY43:BC43"/>
    <mergeCell ref="AT57:AX57"/>
    <mergeCell ref="AT40:AX40"/>
    <mergeCell ref="AT41:AX41"/>
    <mergeCell ref="AT42:AX42"/>
    <mergeCell ref="AT43:AX43"/>
    <mergeCell ref="BD50:BH50"/>
    <mergeCell ref="BD51:BH51"/>
    <mergeCell ref="BD52:BH52"/>
    <mergeCell ref="BD53:BH53"/>
    <mergeCell ref="BD55:BH55"/>
    <mergeCell ref="BD56:BH56"/>
    <mergeCell ref="BD34:BH34"/>
    <mergeCell ref="BD35:BH35"/>
    <mergeCell ref="AY57:BC57"/>
    <mergeCell ref="AT63:AX63"/>
    <mergeCell ref="AT64:AX64"/>
    <mergeCell ref="AT65:AX65"/>
    <mergeCell ref="AY9:BC9"/>
    <mergeCell ref="AY11:BC11"/>
    <mergeCell ref="AY12:BC12"/>
    <mergeCell ref="AY13:BC13"/>
    <mergeCell ref="AY14:BC14"/>
    <mergeCell ref="AY15:BC15"/>
    <mergeCell ref="AY17:BC17"/>
    <mergeCell ref="AY19:BC19"/>
    <mergeCell ref="AY20:BC20"/>
    <mergeCell ref="AY21:BC21"/>
    <mergeCell ref="AY29:BC29"/>
    <mergeCell ref="AY31:BC31"/>
    <mergeCell ref="AY32:BC32"/>
    <mergeCell ref="AY33:BC33"/>
    <mergeCell ref="AT44:AX44"/>
    <mergeCell ref="AT48:AX48"/>
    <mergeCell ref="AT52:AX52"/>
    <mergeCell ref="AT53:AX53"/>
    <mergeCell ref="AT55:AX55"/>
    <mergeCell ref="AT56:AX56"/>
    <mergeCell ref="AT34:AX34"/>
    <mergeCell ref="AT35:AX35"/>
    <mergeCell ref="AT36:AX36"/>
    <mergeCell ref="AT37:AX37"/>
    <mergeCell ref="AT39:AX39"/>
    <mergeCell ref="AY49:BC49"/>
    <mergeCell ref="AY50:BC50"/>
    <mergeCell ref="AY51:BC51"/>
    <mergeCell ref="AY52:BC52"/>
    <mergeCell ref="AT15:AX15"/>
    <mergeCell ref="AT17:AX17"/>
    <mergeCell ref="AT19:AX19"/>
    <mergeCell ref="AT20:AX20"/>
    <mergeCell ref="AT21:AX21"/>
    <mergeCell ref="AT29:AX29"/>
    <mergeCell ref="AT31:AX31"/>
    <mergeCell ref="AT32:AX32"/>
    <mergeCell ref="AT33:AX33"/>
    <mergeCell ref="AT9:AX9"/>
    <mergeCell ref="AT11:AX11"/>
    <mergeCell ref="AT12:AX12"/>
    <mergeCell ref="AT13:AX13"/>
    <mergeCell ref="AT14:AX14"/>
    <mergeCell ref="AO59:AS59"/>
    <mergeCell ref="AO61:AS61"/>
    <mergeCell ref="AO62:AS62"/>
    <mergeCell ref="AT49:AX49"/>
    <mergeCell ref="AT50:AX50"/>
    <mergeCell ref="AT51:AX51"/>
    <mergeCell ref="AT58:AX58"/>
    <mergeCell ref="AT59:AX59"/>
    <mergeCell ref="AT61:AX61"/>
    <mergeCell ref="AT62:AX62"/>
    <mergeCell ref="AO64:AS64"/>
    <mergeCell ref="AO65:AS65"/>
    <mergeCell ref="AO49:AS49"/>
    <mergeCell ref="AO50:AS50"/>
    <mergeCell ref="AO51:AS51"/>
    <mergeCell ref="AO52:AS52"/>
    <mergeCell ref="AO53:AS53"/>
    <mergeCell ref="AO55:AS55"/>
    <mergeCell ref="AO56:AS56"/>
    <mergeCell ref="AO57:AS57"/>
    <mergeCell ref="AO58:AS58"/>
    <mergeCell ref="AO36:AS36"/>
    <mergeCell ref="AO37:AS37"/>
    <mergeCell ref="AO39:AS39"/>
    <mergeCell ref="AO40:AS40"/>
    <mergeCell ref="AO41:AS41"/>
    <mergeCell ref="AO42:AS42"/>
    <mergeCell ref="AO43:AS43"/>
    <mergeCell ref="AO44:AS44"/>
    <mergeCell ref="AO48:AS48"/>
    <mergeCell ref="AJ61:AN61"/>
    <mergeCell ref="AJ62:AN62"/>
    <mergeCell ref="AJ63:AN63"/>
    <mergeCell ref="AJ64:AN64"/>
    <mergeCell ref="AJ65:AN65"/>
    <mergeCell ref="AO9:AS9"/>
    <mergeCell ref="AO11:AS11"/>
    <mergeCell ref="AO12:AS12"/>
    <mergeCell ref="AO13:AS13"/>
    <mergeCell ref="AO14:AS14"/>
    <mergeCell ref="AO15:AS15"/>
    <mergeCell ref="AO17:AS17"/>
    <mergeCell ref="AO19:AS19"/>
    <mergeCell ref="AO20:AS20"/>
    <mergeCell ref="AO21:AS21"/>
    <mergeCell ref="AO29:AS29"/>
    <mergeCell ref="AO31:AS31"/>
    <mergeCell ref="AO32:AS32"/>
    <mergeCell ref="AO33:AS33"/>
    <mergeCell ref="AO34:AS34"/>
    <mergeCell ref="AO35:AS35"/>
    <mergeCell ref="AJ49:AN49"/>
    <mergeCell ref="AJ50:AN50"/>
    <mergeCell ref="AJ51:AN51"/>
    <mergeCell ref="AJ52:AN52"/>
    <mergeCell ref="AJ53:AN53"/>
    <mergeCell ref="AJ55:AN55"/>
    <mergeCell ref="AJ56:AN56"/>
    <mergeCell ref="AJ57:AN57"/>
    <mergeCell ref="AJ58:AN58"/>
    <mergeCell ref="AJ36:AN36"/>
    <mergeCell ref="AO63:AS63"/>
    <mergeCell ref="AJ37:AN37"/>
    <mergeCell ref="AJ39:AN39"/>
    <mergeCell ref="AJ40:AN40"/>
    <mergeCell ref="AJ41:AN41"/>
    <mergeCell ref="AJ42:AN42"/>
    <mergeCell ref="AJ43:AN43"/>
    <mergeCell ref="AJ44:AN44"/>
    <mergeCell ref="AJ48:AN48"/>
    <mergeCell ref="AE59:AI59"/>
    <mergeCell ref="AE61:AI61"/>
    <mergeCell ref="AE62:AI62"/>
    <mergeCell ref="AE63:AI63"/>
    <mergeCell ref="AE64:AI64"/>
    <mergeCell ref="AE65:AI65"/>
    <mergeCell ref="AJ9:AN9"/>
    <mergeCell ref="AJ11:AN11"/>
    <mergeCell ref="AJ12:AN12"/>
    <mergeCell ref="AJ13:AN13"/>
    <mergeCell ref="AJ14:AN14"/>
    <mergeCell ref="AJ15:AN15"/>
    <mergeCell ref="AJ17:AN17"/>
    <mergeCell ref="AJ19:AN19"/>
    <mergeCell ref="AJ20:AN20"/>
    <mergeCell ref="AJ21:AN21"/>
    <mergeCell ref="AJ29:AN29"/>
    <mergeCell ref="AJ31:AN31"/>
    <mergeCell ref="AJ32:AN32"/>
    <mergeCell ref="AJ33:AN33"/>
    <mergeCell ref="AJ34:AN34"/>
    <mergeCell ref="AJ35:AN35"/>
    <mergeCell ref="AE49:AI49"/>
    <mergeCell ref="AE50:AI50"/>
    <mergeCell ref="F11:J11"/>
    <mergeCell ref="P21:T21"/>
    <mergeCell ref="P34:T34"/>
    <mergeCell ref="F29:J29"/>
    <mergeCell ref="F40:J40"/>
    <mergeCell ref="F41:J41"/>
    <mergeCell ref="AE53:AI53"/>
    <mergeCell ref="AE55:AI55"/>
    <mergeCell ref="AE56:AI56"/>
    <mergeCell ref="AE57:AI57"/>
    <mergeCell ref="AE58:AI58"/>
    <mergeCell ref="AE36:AI36"/>
    <mergeCell ref="AE37:AI37"/>
    <mergeCell ref="AE39:AI39"/>
    <mergeCell ref="AE40:AI40"/>
    <mergeCell ref="AE41:AI41"/>
    <mergeCell ref="AE42:AI42"/>
    <mergeCell ref="AE43:AI43"/>
    <mergeCell ref="AE44:AI44"/>
    <mergeCell ref="AE48:AI48"/>
    <mergeCell ref="AE19:AI19"/>
    <mergeCell ref="AE20:AI20"/>
    <mergeCell ref="AE21:AI21"/>
    <mergeCell ref="AE29:AI29"/>
    <mergeCell ref="AE31:AI31"/>
    <mergeCell ref="AE32:AI32"/>
    <mergeCell ref="AE33:AI33"/>
    <mergeCell ref="AE34:AI34"/>
    <mergeCell ref="AE35:AI35"/>
    <mergeCell ref="K32:O32"/>
    <mergeCell ref="K33:O33"/>
    <mergeCell ref="K34:O34"/>
    <mergeCell ref="K13:O13"/>
    <mergeCell ref="K14:O14"/>
    <mergeCell ref="K15:O15"/>
    <mergeCell ref="K17:O17"/>
    <mergeCell ref="K19:O19"/>
    <mergeCell ref="K20:O20"/>
    <mergeCell ref="K21:O21"/>
    <mergeCell ref="K29:O29"/>
    <mergeCell ref="K31:O31"/>
    <mergeCell ref="P39:T39"/>
    <mergeCell ref="P29:T29"/>
    <mergeCell ref="P31:T31"/>
    <mergeCell ref="P32:T32"/>
    <mergeCell ref="P33:T33"/>
    <mergeCell ref="Z9:AD9"/>
    <mergeCell ref="Z11:AD11"/>
    <mergeCell ref="Z12:AD12"/>
    <mergeCell ref="Z13:AD13"/>
    <mergeCell ref="Z14:AD14"/>
    <mergeCell ref="Z15:AD15"/>
    <mergeCell ref="U31:Y31"/>
    <mergeCell ref="U32:Y32"/>
    <mergeCell ref="U33:Y33"/>
    <mergeCell ref="U34:Y34"/>
    <mergeCell ref="U35:Y35"/>
    <mergeCell ref="Z20:AD20"/>
    <mergeCell ref="Z21:AD21"/>
    <mergeCell ref="Z29:AD29"/>
    <mergeCell ref="Z31:AD31"/>
    <mergeCell ref="AE9:AI9"/>
    <mergeCell ref="AE11:AI11"/>
    <mergeCell ref="AE12:AI12"/>
    <mergeCell ref="AE13:AI13"/>
    <mergeCell ref="AE14:AI14"/>
    <mergeCell ref="AE15:AI15"/>
    <mergeCell ref="AE17:AI17"/>
    <mergeCell ref="F44:J44"/>
    <mergeCell ref="F48:J48"/>
    <mergeCell ref="F31:J31"/>
    <mergeCell ref="F9:J9"/>
    <mergeCell ref="F12:J12"/>
    <mergeCell ref="F13:J13"/>
    <mergeCell ref="F14:J14"/>
    <mergeCell ref="F19:J19"/>
    <mergeCell ref="F20:J20"/>
    <mergeCell ref="F21:J21"/>
    <mergeCell ref="P35:T35"/>
    <mergeCell ref="P36:T36"/>
    <mergeCell ref="P37:T37"/>
    <mergeCell ref="F15:J15"/>
    <mergeCell ref="F17:J17"/>
    <mergeCell ref="K35:O35"/>
    <mergeCell ref="K36:O36"/>
    <mergeCell ref="P9:T9"/>
    <mergeCell ref="P11:T11"/>
    <mergeCell ref="P12:T12"/>
    <mergeCell ref="P13:T13"/>
    <mergeCell ref="P14:T14"/>
    <mergeCell ref="K9:O9"/>
    <mergeCell ref="K11:O11"/>
    <mergeCell ref="K12:O12"/>
    <mergeCell ref="K50:O50"/>
    <mergeCell ref="K37:O37"/>
    <mergeCell ref="K39:O39"/>
    <mergeCell ref="K40:O40"/>
    <mergeCell ref="K41:O41"/>
    <mergeCell ref="K42:O42"/>
    <mergeCell ref="K62:O62"/>
    <mergeCell ref="K63:O63"/>
    <mergeCell ref="K64:O64"/>
    <mergeCell ref="F61:J61"/>
    <mergeCell ref="K56:O56"/>
    <mergeCell ref="K57:O57"/>
    <mergeCell ref="K58:O58"/>
    <mergeCell ref="K59:O59"/>
    <mergeCell ref="K61:O61"/>
    <mergeCell ref="K51:O51"/>
    <mergeCell ref="K52:O52"/>
    <mergeCell ref="F59:J59"/>
    <mergeCell ref="F52:J52"/>
    <mergeCell ref="F53:J53"/>
    <mergeCell ref="F42:J42"/>
    <mergeCell ref="F39:J39"/>
    <mergeCell ref="F37:J37"/>
    <mergeCell ref="F50:J50"/>
    <mergeCell ref="F51:J51"/>
    <mergeCell ref="P50:T50"/>
    <mergeCell ref="P51:T51"/>
    <mergeCell ref="P40:T40"/>
    <mergeCell ref="P41:T41"/>
    <mergeCell ref="P42:T42"/>
    <mergeCell ref="P43:T43"/>
    <mergeCell ref="P44:T44"/>
    <mergeCell ref="U9:Y9"/>
    <mergeCell ref="U11:Y11"/>
    <mergeCell ref="U12:Y12"/>
    <mergeCell ref="U13:Y13"/>
    <mergeCell ref="U14:Y14"/>
    <mergeCell ref="U15:Y15"/>
    <mergeCell ref="U17:Y17"/>
    <mergeCell ref="U19:Y19"/>
    <mergeCell ref="U20:Y20"/>
    <mergeCell ref="U21:Y21"/>
    <mergeCell ref="U29:Y29"/>
    <mergeCell ref="P15:T15"/>
    <mergeCell ref="P17:T17"/>
    <mergeCell ref="P19:T19"/>
    <mergeCell ref="P20:T20"/>
    <mergeCell ref="U42:Y42"/>
    <mergeCell ref="U43:Y43"/>
    <mergeCell ref="U40:Y40"/>
    <mergeCell ref="U41:Y41"/>
    <mergeCell ref="Z48:AD48"/>
    <mergeCell ref="Z49:AD49"/>
    <mergeCell ref="Z17:AD17"/>
    <mergeCell ref="Z19:AD19"/>
    <mergeCell ref="Z37:AD37"/>
    <mergeCell ref="B28:C28"/>
    <mergeCell ref="B26:C26"/>
    <mergeCell ref="B27:C27"/>
    <mergeCell ref="U44:Y44"/>
    <mergeCell ref="U48:Y48"/>
    <mergeCell ref="U49:Y49"/>
    <mergeCell ref="U36:Y36"/>
    <mergeCell ref="U37:Y37"/>
    <mergeCell ref="U39:Y39"/>
    <mergeCell ref="F32:J32"/>
    <mergeCell ref="F33:J33"/>
    <mergeCell ref="F34:J34"/>
    <mergeCell ref="F35:J35"/>
    <mergeCell ref="F36:J36"/>
    <mergeCell ref="F43:J43"/>
    <mergeCell ref="F49:J49"/>
    <mergeCell ref="A45:E45"/>
    <mergeCell ref="P48:T48"/>
    <mergeCell ref="P49:T49"/>
    <mergeCell ref="K43:O43"/>
    <mergeCell ref="K44:O44"/>
    <mergeCell ref="K48:O48"/>
    <mergeCell ref="K49:O49"/>
    <mergeCell ref="B18:C18"/>
    <mergeCell ref="B24:C24"/>
    <mergeCell ref="B23:C23"/>
    <mergeCell ref="B22:C22"/>
    <mergeCell ref="B9:C9"/>
    <mergeCell ref="B8:E8"/>
    <mergeCell ref="Z62:AD62"/>
    <mergeCell ref="Z63:AD63"/>
    <mergeCell ref="Z64:AD64"/>
    <mergeCell ref="Z65:AD65"/>
    <mergeCell ref="Z56:AD56"/>
    <mergeCell ref="Z57:AD57"/>
    <mergeCell ref="Z58:AD58"/>
    <mergeCell ref="Z59:AD59"/>
    <mergeCell ref="Z61:AD61"/>
    <mergeCell ref="Z39:AD39"/>
    <mergeCell ref="Z40:AD40"/>
    <mergeCell ref="Z41:AD41"/>
    <mergeCell ref="Z42:AD42"/>
    <mergeCell ref="Z32:AD32"/>
    <mergeCell ref="Z33:AD33"/>
    <mergeCell ref="Z34:AD34"/>
    <mergeCell ref="Z35:AD35"/>
    <mergeCell ref="Z36:AD36"/>
    <mergeCell ref="Z51:AD51"/>
    <mergeCell ref="Z52:AD52"/>
    <mergeCell ref="Z53:AD53"/>
    <mergeCell ref="Z55:AD55"/>
    <mergeCell ref="Z43:AD43"/>
    <mergeCell ref="Z44:AD44"/>
    <mergeCell ref="A46:C46"/>
    <mergeCell ref="F45:J46"/>
    <mergeCell ref="P45:T46"/>
    <mergeCell ref="K45:O46"/>
    <mergeCell ref="U45:Y46"/>
    <mergeCell ref="Z45:AD46"/>
    <mergeCell ref="F69:J69"/>
    <mergeCell ref="F70:J70"/>
    <mergeCell ref="K70:O70"/>
    <mergeCell ref="P70:T70"/>
    <mergeCell ref="U70:Y70"/>
    <mergeCell ref="Z70:AD70"/>
    <mergeCell ref="AE70:AI70"/>
    <mergeCell ref="AJ70:AN70"/>
    <mergeCell ref="AO70:AS70"/>
    <mergeCell ref="AT70:AX70"/>
    <mergeCell ref="AY70:BC70"/>
    <mergeCell ref="BD70:BH70"/>
    <mergeCell ref="BI70:BM70"/>
    <mergeCell ref="BN70:BR70"/>
    <mergeCell ref="BS70:BW70"/>
    <mergeCell ref="BX70:CB70"/>
    <mergeCell ref="CC70:CG70"/>
    <mergeCell ref="P58:T58"/>
    <mergeCell ref="P59:T59"/>
    <mergeCell ref="P61:T61"/>
    <mergeCell ref="P62:T62"/>
    <mergeCell ref="P63:T63"/>
    <mergeCell ref="P52:T52"/>
    <mergeCell ref="P53:T53"/>
    <mergeCell ref="P55:T55"/>
    <mergeCell ref="U55:Y55"/>
    <mergeCell ref="U56:Y56"/>
    <mergeCell ref="P64:T64"/>
    <mergeCell ref="P65:T65"/>
    <mergeCell ref="U65:Y65"/>
    <mergeCell ref="F65:J65"/>
    <mergeCell ref="K65:O65"/>
    <mergeCell ref="F56:J56"/>
    <mergeCell ref="F57:J57"/>
    <mergeCell ref="F58:J58"/>
    <mergeCell ref="F55:J55"/>
    <mergeCell ref="U64:Y64"/>
    <mergeCell ref="U53:Y53"/>
    <mergeCell ref="U61:Y61"/>
    <mergeCell ref="U62:Y62"/>
    <mergeCell ref="U63:Y63"/>
    <mergeCell ref="P56:T56"/>
    <mergeCell ref="P57:T57"/>
    <mergeCell ref="F62:J62"/>
    <mergeCell ref="F63:J63"/>
    <mergeCell ref="F64:J64"/>
    <mergeCell ref="K53:O53"/>
    <mergeCell ref="K55:O55"/>
    <mergeCell ref="AE45:AI46"/>
    <mergeCell ref="AJ45:AN46"/>
    <mergeCell ref="AO45:AS46"/>
    <mergeCell ref="AT45:AX46"/>
    <mergeCell ref="AY45:BC46"/>
    <mergeCell ref="BD45:BH46"/>
    <mergeCell ref="BI45:BM46"/>
    <mergeCell ref="BN45:BR46"/>
    <mergeCell ref="BS45:BW46"/>
    <mergeCell ref="BX45:CB46"/>
    <mergeCell ref="CC45:CG46"/>
    <mergeCell ref="U57:Y57"/>
    <mergeCell ref="U58:Y58"/>
    <mergeCell ref="U59:Y59"/>
    <mergeCell ref="U50:Y50"/>
    <mergeCell ref="U51:Y51"/>
    <mergeCell ref="U52:Y52"/>
    <mergeCell ref="Z50:AD50"/>
    <mergeCell ref="AE51:AI51"/>
    <mergeCell ref="AE52:AI52"/>
    <mergeCell ref="AJ59:AN59"/>
    <mergeCell ref="AY53:BC53"/>
    <mergeCell ref="AY55:BC55"/>
    <mergeCell ref="AY56:BC56"/>
    <mergeCell ref="AY58:BC58"/>
    <mergeCell ref="AY59:BC59"/>
    <mergeCell ref="BI55:BM55"/>
    <mergeCell ref="BI56:BM56"/>
    <mergeCell ref="BN50:BR50"/>
    <mergeCell ref="BN51:BR51"/>
    <mergeCell ref="BN52:BR52"/>
    <mergeCell ref="BN53:BR53"/>
    <mergeCell ref="FJ70:FN70"/>
    <mergeCell ref="FO70:FS70"/>
    <mergeCell ref="FT70:FX70"/>
    <mergeCell ref="C70:E70"/>
    <mergeCell ref="C71:E71"/>
    <mergeCell ref="F71:J71"/>
    <mergeCell ref="P71:T71"/>
    <mergeCell ref="K71:O71"/>
    <mergeCell ref="U71:Y71"/>
    <mergeCell ref="Z71:AD71"/>
    <mergeCell ref="AE71:AI71"/>
    <mergeCell ref="AJ71:AN71"/>
    <mergeCell ref="AO71:AS71"/>
    <mergeCell ref="AT71:AX71"/>
    <mergeCell ref="AY71:BC71"/>
    <mergeCell ref="BI71:BM71"/>
    <mergeCell ref="BD71:BH71"/>
    <mergeCell ref="BN71:BR71"/>
    <mergeCell ref="BS71:BW71"/>
    <mergeCell ref="BX71:CB71"/>
    <mergeCell ref="FJ71:FN71"/>
    <mergeCell ref="FO71:FS71"/>
    <mergeCell ref="FT71:FX71"/>
    <mergeCell ref="CR70:CV70"/>
    <mergeCell ref="CW70:DA70"/>
    <mergeCell ref="EF70:EJ70"/>
    <mergeCell ref="EP70:ET70"/>
    <mergeCell ref="EU70:EY70"/>
    <mergeCell ref="EZ70:FD70"/>
    <mergeCell ref="FE70:FI70"/>
    <mergeCell ref="CH70:CL70"/>
    <mergeCell ref="CM70:CQ70"/>
    <mergeCell ref="GB71:GD71"/>
    <mergeCell ref="GB72:GD72"/>
    <mergeCell ref="GB73:GD73"/>
    <mergeCell ref="GB74:GD74"/>
    <mergeCell ref="GB70:GD70"/>
    <mergeCell ref="CC71:CG71"/>
    <mergeCell ref="CH71:CL71"/>
    <mergeCell ref="CM71:CQ71"/>
    <mergeCell ref="CR71:CV71"/>
    <mergeCell ref="CW71:DA71"/>
    <mergeCell ref="DB71:DF71"/>
    <mergeCell ref="DL71:DP71"/>
    <mergeCell ref="DG71:DK71"/>
    <mergeCell ref="DQ71:DU71"/>
    <mergeCell ref="DV71:DZ71"/>
    <mergeCell ref="EA71:EE71"/>
    <mergeCell ref="EK71:EO71"/>
    <mergeCell ref="EF71:EJ71"/>
    <mergeCell ref="EP71:ET71"/>
    <mergeCell ref="EU71:EY71"/>
    <mergeCell ref="EZ71:FD71"/>
    <mergeCell ref="FE71:FI71"/>
    <mergeCell ref="DB70:DF70"/>
    <mergeCell ref="DG70:DK70"/>
    <mergeCell ref="DL70:DP70"/>
    <mergeCell ref="DQ70:DU70"/>
    <mergeCell ref="DV70:DZ70"/>
    <mergeCell ref="EA70:EE70"/>
    <mergeCell ref="EK70:EO70"/>
    <mergeCell ref="CH72:CL72"/>
    <mergeCell ref="CM72:CQ72"/>
    <mergeCell ref="CR72:CV72"/>
    <mergeCell ref="C72:E72"/>
    <mergeCell ref="F72:J72"/>
    <mergeCell ref="K72:O72"/>
    <mergeCell ref="P72:T72"/>
    <mergeCell ref="U72:Y72"/>
    <mergeCell ref="Z72:AD72"/>
    <mergeCell ref="AE72:AI72"/>
    <mergeCell ref="AJ72:AN72"/>
    <mergeCell ref="AO72:AS72"/>
    <mergeCell ref="AT72:AX72"/>
    <mergeCell ref="AY72:BC72"/>
    <mergeCell ref="BD72:BH72"/>
    <mergeCell ref="BI72:BM72"/>
    <mergeCell ref="BN72:BR72"/>
    <mergeCell ref="BS72:BW72"/>
    <mergeCell ref="BX72:CB72"/>
    <mergeCell ref="CC72:CG72"/>
    <mergeCell ref="CW72:DA72"/>
    <mergeCell ref="DB72:DF72"/>
    <mergeCell ref="DG72:DK72"/>
    <mergeCell ref="DL72:DP72"/>
    <mergeCell ref="DQ72:DU72"/>
    <mergeCell ref="DV72:DZ72"/>
    <mergeCell ref="EA72:EE72"/>
    <mergeCell ref="EF72:EJ72"/>
    <mergeCell ref="EK72:EO72"/>
    <mergeCell ref="EP72:ET72"/>
    <mergeCell ref="EU72:EY72"/>
    <mergeCell ref="EZ72:FD72"/>
    <mergeCell ref="FE72:FI72"/>
    <mergeCell ref="FJ72:FN72"/>
    <mergeCell ref="FO72:FS72"/>
    <mergeCell ref="FT72:FX72"/>
    <mergeCell ref="GB76:GD7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1"/>
  <sheetViews>
    <sheetView zoomScale="90" zoomScaleNormal="90" workbookViewId="0">
      <selection activeCell="A76" sqref="A76"/>
    </sheetView>
  </sheetViews>
  <sheetFormatPr defaultColWidth="8.85546875" defaultRowHeight="12.75" x14ac:dyDescent="0.2"/>
  <cols>
    <col min="1" max="1" width="12.85546875" customWidth="1"/>
    <col min="2" max="2" width="2.42578125" customWidth="1"/>
    <col min="3" max="3" width="3.42578125" customWidth="1"/>
    <col min="4" max="4" width="8.140625" customWidth="1"/>
    <col min="5" max="5" width="4" customWidth="1"/>
    <col min="6" max="6" width="3.28515625" customWidth="1"/>
    <col min="7" max="7" width="5.42578125" customWidth="1"/>
    <col min="8" max="8" width="8.85546875" customWidth="1"/>
    <col min="9" max="9" width="6.42578125" customWidth="1"/>
    <col min="10" max="10" width="3.42578125" customWidth="1"/>
    <col min="11" max="11" width="4.140625" customWidth="1"/>
    <col min="12" max="12" width="8.85546875" customWidth="1"/>
    <col min="13" max="13" width="4.7109375" customWidth="1"/>
    <col min="14" max="14" width="2.85546875" style="3" customWidth="1"/>
    <col min="15" max="15" width="6.7109375" customWidth="1"/>
    <col min="16" max="16" width="9.140625" style="2" customWidth="1"/>
    <col min="17" max="17" width="4.140625" customWidth="1"/>
    <col min="18" max="18" width="2.140625" customWidth="1"/>
    <col min="19" max="19" width="2.85546875" customWidth="1"/>
    <col min="20" max="20" width="9.140625" style="2" customWidth="1"/>
    <col min="21" max="21" width="4.42578125" customWidth="1"/>
    <col min="22" max="23" width="2.85546875" customWidth="1"/>
    <col min="24" max="24" width="12.85546875" style="2" customWidth="1"/>
    <col min="25" max="25" width="1.140625" customWidth="1"/>
    <col min="26" max="26" width="108.7109375" customWidth="1"/>
    <col min="27" max="27" width="40.7109375" customWidth="1"/>
    <col min="28" max="28" width="25.5703125" customWidth="1"/>
  </cols>
  <sheetData>
    <row r="1" spans="1:28" s="9" customFormat="1" ht="30" customHeight="1" x14ac:dyDescent="0.2">
      <c r="A1" s="472" t="s">
        <v>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31"/>
      <c r="Z1" s="427"/>
      <c r="AA1" s="7"/>
      <c r="AB1" s="7"/>
    </row>
    <row r="2" spans="1:28" ht="15.75" customHeight="1" x14ac:dyDescent="0.2">
      <c r="A2" s="521" t="s">
        <v>208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432"/>
      <c r="Z2" s="427"/>
      <c r="AA2" s="7"/>
      <c r="AB2" s="7"/>
    </row>
    <row r="3" spans="1:28" ht="18" customHeight="1" thickBo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32"/>
      <c r="Z3" s="427"/>
      <c r="AA3" s="7"/>
      <c r="AB3" s="7"/>
    </row>
    <row r="4" spans="1:28" ht="15" customHeight="1" thickBot="1" x14ac:dyDescent="0.25">
      <c r="A4" s="546" t="s">
        <v>167</v>
      </c>
      <c r="B4" s="547"/>
      <c r="C4" s="547"/>
      <c r="D4" s="547"/>
      <c r="E4" s="547"/>
      <c r="F4" s="547"/>
      <c r="G4" s="547"/>
      <c r="H4" s="548"/>
      <c r="I4" s="504" t="str">
        <f>IF(Verzamelformulier!C3=0,"---",Verzamelformulier!C3)</f>
        <v>---</v>
      </c>
      <c r="J4" s="505"/>
      <c r="K4" s="505"/>
      <c r="L4" s="506"/>
      <c r="M4" s="516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32"/>
      <c r="Z4" s="427"/>
      <c r="AA4" s="7"/>
      <c r="AB4" s="7"/>
    </row>
    <row r="5" spans="1:28" ht="3" customHeight="1" thickBot="1" x14ac:dyDescent="0.25">
      <c r="A5" s="517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432"/>
      <c r="Z5" s="427"/>
      <c r="AA5" s="7"/>
      <c r="AB5" s="7"/>
    </row>
    <row r="6" spans="1:28" ht="15" customHeight="1" thickBot="1" x14ac:dyDescent="0.3">
      <c r="A6" s="546" t="s">
        <v>164</v>
      </c>
      <c r="B6" s="547"/>
      <c r="C6" s="547"/>
      <c r="D6" s="547"/>
      <c r="E6" s="547"/>
      <c r="F6" s="547"/>
      <c r="G6" s="547"/>
      <c r="H6" s="548"/>
      <c r="I6" s="504" t="str">
        <f>IF(Verzamelformulier!$C$4=0,"---",Verzamelformulier!$C$4)</f>
        <v>---</v>
      </c>
      <c r="J6" s="505"/>
      <c r="K6" s="505"/>
      <c r="L6" s="506"/>
      <c r="M6" s="585" t="s">
        <v>165</v>
      </c>
      <c r="N6" s="547"/>
      <c r="O6" s="547"/>
      <c r="P6" s="547"/>
      <c r="Q6" s="547"/>
      <c r="R6" s="548"/>
      <c r="S6" s="501" t="str">
        <f>IF(Verzamelformulier!$C$6=0,"---",Verzamelformulier!$C$6)</f>
        <v>---</v>
      </c>
      <c r="T6" s="502"/>
      <c r="U6" s="502"/>
      <c r="V6" s="502"/>
      <c r="W6" s="502"/>
      <c r="X6" s="503"/>
      <c r="Y6" s="432"/>
      <c r="Z6" s="427"/>
      <c r="AA6" s="338"/>
      <c r="AB6" s="7"/>
    </row>
    <row r="7" spans="1:28" ht="3" customHeight="1" thickBot="1" x14ac:dyDescent="0.3">
      <c r="A7" s="519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432"/>
      <c r="Z7" s="427"/>
      <c r="AA7" s="338"/>
      <c r="AB7" s="7"/>
    </row>
    <row r="8" spans="1:28" ht="15" customHeight="1" thickBot="1" x14ac:dyDescent="0.3">
      <c r="A8" s="546" t="s">
        <v>186</v>
      </c>
      <c r="B8" s="547"/>
      <c r="C8" s="547"/>
      <c r="D8" s="547"/>
      <c r="E8" s="547"/>
      <c r="F8" s="547"/>
      <c r="G8" s="547"/>
      <c r="H8" s="548"/>
      <c r="I8" s="498">
        <f>Verzamelformulier!$C$5</f>
        <v>0</v>
      </c>
      <c r="J8" s="499"/>
      <c r="K8" s="499"/>
      <c r="L8" s="500"/>
      <c r="M8" s="585" t="s">
        <v>166</v>
      </c>
      <c r="N8" s="547"/>
      <c r="O8" s="547"/>
      <c r="P8" s="547"/>
      <c r="Q8" s="547"/>
      <c r="R8" s="548"/>
      <c r="S8" s="498" t="str">
        <f>IF(Verzamelformulier!$C$7=0,"---",Verzamelformulier!$C$7)</f>
        <v>---</v>
      </c>
      <c r="T8" s="499"/>
      <c r="U8" s="499"/>
      <c r="V8" s="499"/>
      <c r="W8" s="499"/>
      <c r="X8" s="500"/>
      <c r="Y8" s="432"/>
      <c r="Z8" s="427"/>
      <c r="AA8" s="338"/>
      <c r="AB8" s="7"/>
    </row>
    <row r="9" spans="1:28" ht="7.5" customHeight="1" x14ac:dyDescent="0.25">
      <c r="A9" s="650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432"/>
      <c r="Z9" s="427"/>
      <c r="AA9" s="338"/>
      <c r="AB9" s="7"/>
    </row>
    <row r="10" spans="1:28" ht="66.75" customHeight="1" x14ac:dyDescent="0.2">
      <c r="A10" s="513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5"/>
      <c r="Z10" s="427"/>
      <c r="AA10" s="7"/>
      <c r="AB10" s="7"/>
    </row>
    <row r="11" spans="1:28" ht="4.5" customHeight="1" x14ac:dyDescent="0.2">
      <c r="A11" s="528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9"/>
      <c r="Z11" s="427"/>
      <c r="AA11" s="7"/>
      <c r="AB11" s="7"/>
    </row>
    <row r="12" spans="1:28" ht="24" customHeight="1" x14ac:dyDescent="0.2">
      <c r="A12" s="510" t="s">
        <v>103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2"/>
      <c r="Z12" s="427"/>
      <c r="AA12" s="7"/>
      <c r="AB12" s="7"/>
    </row>
    <row r="13" spans="1:28" ht="64.5" customHeight="1" thickBot="1" x14ac:dyDescent="0.25">
      <c r="A13" s="47" t="s">
        <v>94</v>
      </c>
      <c r="B13" s="4"/>
      <c r="C13" s="474" t="s">
        <v>209</v>
      </c>
      <c r="D13" s="625"/>
      <c r="E13" s="625"/>
      <c r="F13" s="120"/>
      <c r="G13" s="474" t="s">
        <v>318</v>
      </c>
      <c r="H13" s="626"/>
      <c r="I13" s="626"/>
      <c r="J13" s="120"/>
      <c r="K13" s="474" t="s">
        <v>194</v>
      </c>
      <c r="L13" s="474"/>
      <c r="M13" s="47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5"/>
      <c r="Z13" s="427"/>
      <c r="AA13" s="7"/>
      <c r="AB13" s="7"/>
    </row>
    <row r="14" spans="1:28" ht="6" customHeight="1" thickBot="1" x14ac:dyDescent="0.25">
      <c r="A14" s="620" t="s">
        <v>2</v>
      </c>
      <c r="B14" s="653"/>
      <c r="C14" s="653"/>
      <c r="D14" s="654" t="str">
        <f>IF($I$8=0,"---",COUNTIF(Verzamelformulier!$F$12:$FX$12,"A")/$I$8)</f>
        <v>---</v>
      </c>
      <c r="E14" s="629"/>
      <c r="F14" s="630"/>
      <c r="G14" s="631"/>
      <c r="H14" s="627" t="str">
        <f>IF(Verzamelformulier!$GB$18=0,"---",COUNTIFS(Verzamelformulier!$F$12:$FX$12,"A",Verzamelformulier!$F$13:$FX$13,"J")/Verzamelformulier!$GB$18)</f>
        <v>---</v>
      </c>
      <c r="I14" s="634"/>
      <c r="J14" s="635"/>
      <c r="K14" s="636"/>
      <c r="L14" s="627" t="str">
        <f>IF(Verzamelformulier!$GB$18=0,"---",COUNTIFS(Verzamelformulier!$F$12:$FX$12,"A",Verzamelformulier!$F$14:$FX$14,"J")/Verzamelformulier!$GB$18)</f>
        <v>---</v>
      </c>
      <c r="M14" s="637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7"/>
      <c r="Z14" s="427"/>
      <c r="AA14" s="7"/>
      <c r="AB14" s="7"/>
    </row>
    <row r="15" spans="1:28" ht="6.75" customHeight="1" thickBot="1" x14ac:dyDescent="0.25">
      <c r="A15" s="620"/>
      <c r="B15" s="656"/>
      <c r="C15" s="657"/>
      <c r="D15" s="655"/>
      <c r="E15" s="412"/>
      <c r="F15" s="412"/>
      <c r="G15" s="412"/>
      <c r="H15" s="628"/>
      <c r="I15" s="566"/>
      <c r="J15" s="566"/>
      <c r="K15" s="566"/>
      <c r="L15" s="628"/>
      <c r="M15" s="637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7"/>
      <c r="Z15" s="427"/>
      <c r="AA15" s="7"/>
      <c r="AB15" s="7"/>
    </row>
    <row r="16" spans="1:28" ht="6" customHeight="1" thickBot="1" x14ac:dyDescent="0.25">
      <c r="A16" s="11"/>
      <c r="B16" s="461"/>
      <c r="C16" s="462"/>
      <c r="D16" s="142"/>
      <c r="E16" s="412"/>
      <c r="F16" s="412"/>
      <c r="G16" s="412"/>
      <c r="H16" s="145"/>
      <c r="I16" s="566"/>
      <c r="J16" s="566"/>
      <c r="K16" s="566"/>
      <c r="L16" s="145"/>
      <c r="M16" s="637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7"/>
      <c r="Z16" s="427"/>
      <c r="AA16" s="7"/>
      <c r="AB16" s="7"/>
    </row>
    <row r="17" spans="1:35" ht="6" customHeight="1" thickBot="1" x14ac:dyDescent="0.25">
      <c r="A17" s="652" t="s">
        <v>3</v>
      </c>
      <c r="B17" s="658"/>
      <c r="C17" s="659"/>
      <c r="D17" s="530" t="str">
        <f>IF($I$8=0,"---",COUNTIF(Verzamelformulier!$F$12:$FX$12,"B")/$I$8)</f>
        <v>---</v>
      </c>
      <c r="E17" s="632"/>
      <c r="F17" s="632"/>
      <c r="G17" s="632"/>
      <c r="H17" s="534" t="str">
        <f>IF(Verzamelformulier!$GC$18=0,"---",COUNTIFS(Verzamelformulier!$F$12:$FX$12,"B",Verzamelformulier!$F$13:$FX$13,"J")/Verzamelformulier!$GC$18)</f>
        <v>---</v>
      </c>
      <c r="I17" s="633"/>
      <c r="J17" s="633"/>
      <c r="K17" s="633"/>
      <c r="L17" s="534" t="str">
        <f>IF(Verzamelformulier!$GC$18=0,"---",COUNTIFS(Verzamelformulier!$F$12:$FX$12,"B",Verzamelformulier!$F$14:$FX$14,"J")/Verzamelformulier!$GC$18)</f>
        <v>---</v>
      </c>
      <c r="M17" s="637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7"/>
      <c r="Z17" s="427"/>
      <c r="AA17" s="7"/>
      <c r="AB17" s="7"/>
    </row>
    <row r="18" spans="1:35" ht="6" customHeight="1" thickBot="1" x14ac:dyDescent="0.25">
      <c r="A18" s="652"/>
      <c r="B18" s="462"/>
      <c r="C18" s="462"/>
      <c r="D18" s="531"/>
      <c r="E18" s="532"/>
      <c r="F18" s="532"/>
      <c r="G18" s="532"/>
      <c r="H18" s="535"/>
      <c r="I18" s="532"/>
      <c r="J18" s="532"/>
      <c r="K18" s="532"/>
      <c r="L18" s="535"/>
      <c r="M18" s="637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7"/>
      <c r="Z18" s="427"/>
      <c r="AA18" s="7"/>
      <c r="AB18" s="7"/>
    </row>
    <row r="19" spans="1:35" ht="6" customHeight="1" thickBot="1" x14ac:dyDescent="0.25">
      <c r="A19" s="48"/>
      <c r="B19" s="462"/>
      <c r="C19" s="462"/>
      <c r="D19" s="146"/>
      <c r="E19" s="412"/>
      <c r="F19" s="412"/>
      <c r="G19" s="412"/>
      <c r="H19" s="142"/>
      <c r="I19" s="412"/>
      <c r="J19" s="412"/>
      <c r="K19" s="412"/>
      <c r="L19" s="142"/>
      <c r="M19" s="637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7"/>
      <c r="Z19" s="427"/>
      <c r="AA19" s="7"/>
      <c r="AB19" s="7"/>
      <c r="AD19" s="2"/>
    </row>
    <row r="20" spans="1:35" ht="6" customHeight="1" thickBot="1" x14ac:dyDescent="0.25">
      <c r="A20" s="549" t="s">
        <v>4</v>
      </c>
      <c r="B20" s="545"/>
      <c r="C20" s="545"/>
      <c r="D20" s="536" t="str">
        <f>IF($I$8=0,"---",COUNTIF(Verzamelformulier!$F$12:$FX$12,"C")/$I$8)</f>
        <v>---</v>
      </c>
      <c r="E20" s="533"/>
      <c r="F20" s="533"/>
      <c r="G20" s="533"/>
      <c r="H20" s="594" t="str">
        <f>IF(Verzamelformulier!$GE$18=0,"---",COUNTIFS(Verzamelformulier!$F$12:$FX$12,"C",Verzamelformulier!$F$13:$FX$13,"J")/Verzamelformulier!$GE$18)</f>
        <v>---</v>
      </c>
      <c r="I20" s="533"/>
      <c r="J20" s="533"/>
      <c r="K20" s="533"/>
      <c r="L20" s="594" t="str">
        <f>IF(Verzamelformulier!$GE$18=0,"---",COUNTIFS(Verzamelformulier!$F$12:$FX$12,"C",Verzamelformulier!$F$14:$FX$14,"J")/Verzamelformulier!$GE$18)</f>
        <v>---</v>
      </c>
      <c r="M20" s="637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7"/>
      <c r="Z20" s="427"/>
      <c r="AA20" s="7"/>
      <c r="AB20" s="7"/>
    </row>
    <row r="21" spans="1:35" ht="6" customHeight="1" thickBot="1" x14ac:dyDescent="0.25">
      <c r="A21" s="549"/>
      <c r="B21" s="660"/>
      <c r="C21" s="660"/>
      <c r="D21" s="537"/>
      <c r="E21" s="662"/>
      <c r="F21" s="662"/>
      <c r="G21" s="662"/>
      <c r="H21" s="595"/>
      <c r="I21" s="662"/>
      <c r="J21" s="662"/>
      <c r="K21" s="662"/>
      <c r="L21" s="595"/>
      <c r="M21" s="637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7"/>
      <c r="Z21" s="427"/>
      <c r="AA21" s="7"/>
      <c r="AB21" s="7"/>
    </row>
    <row r="22" spans="1:35" ht="6" customHeight="1" thickBot="1" x14ac:dyDescent="0.25">
      <c r="A22" s="49"/>
      <c r="B22" s="462"/>
      <c r="C22" s="462"/>
      <c r="D22" s="123"/>
      <c r="E22" s="412"/>
      <c r="F22" s="412"/>
      <c r="G22" s="412"/>
      <c r="H22" s="141"/>
      <c r="I22" s="412"/>
      <c r="J22" s="412"/>
      <c r="K22" s="412"/>
      <c r="L22" s="143"/>
      <c r="M22" s="637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7"/>
      <c r="Z22" s="427"/>
      <c r="AA22" s="7"/>
      <c r="AB22" s="7"/>
    </row>
    <row r="23" spans="1:35" ht="6" customHeight="1" thickBot="1" x14ac:dyDescent="0.25">
      <c r="A23" s="550" t="s">
        <v>5</v>
      </c>
      <c r="B23" s="661"/>
      <c r="C23" s="661"/>
      <c r="D23" s="672" t="str">
        <f>IF($I$8=0,"---",COUNTIF(Verzamelformulier!$F$12:$FX$12,"D")/$I$8)</f>
        <v>---</v>
      </c>
      <c r="E23" s="663"/>
      <c r="F23" s="663"/>
      <c r="G23" s="663"/>
      <c r="H23" s="541" t="str">
        <f>IF(Verzamelformulier!$GF$18=0,"---",COUNTIFS(Verzamelformulier!$F$12:$FX$12,"D",Verzamelformulier!$F$13:$FX$13,"J")/Verzamelformulier!$GF$18)</f>
        <v>---</v>
      </c>
      <c r="I23" s="663"/>
      <c r="J23" s="663"/>
      <c r="K23" s="663"/>
      <c r="L23" s="541" t="str">
        <f>IF(Verzamelformulier!$GF$18=0,"---",COUNTIFS(Verzamelformulier!$F$12:$FX$12,"D",Verzamelformulier!$F$14:$FX$14,"J")/Verzamelformulier!$GF$18)</f>
        <v>---</v>
      </c>
      <c r="M23" s="637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7"/>
      <c r="Z23" s="427"/>
      <c r="AA23" s="7"/>
      <c r="AB23" s="7"/>
    </row>
    <row r="24" spans="1:35" ht="6" customHeight="1" thickBot="1" x14ac:dyDescent="0.25">
      <c r="A24" s="550"/>
      <c r="B24" s="538"/>
      <c r="C24" s="538"/>
      <c r="D24" s="673"/>
      <c r="E24" s="670"/>
      <c r="F24" s="670"/>
      <c r="G24" s="670"/>
      <c r="H24" s="542"/>
      <c r="I24" s="670"/>
      <c r="J24" s="670"/>
      <c r="K24" s="670"/>
      <c r="L24" s="542"/>
      <c r="M24" s="637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7"/>
      <c r="Z24" s="427"/>
      <c r="AA24" s="7"/>
      <c r="AB24" s="7"/>
    </row>
    <row r="25" spans="1:35" ht="6" customHeight="1" thickBot="1" x14ac:dyDescent="0.25">
      <c r="A25" s="49"/>
      <c r="B25" s="462"/>
      <c r="C25" s="462"/>
      <c r="D25" s="123"/>
      <c r="E25" s="412"/>
      <c r="F25" s="412"/>
      <c r="G25" s="412"/>
      <c r="H25" s="141"/>
      <c r="I25" s="412"/>
      <c r="J25" s="412"/>
      <c r="K25" s="412"/>
      <c r="L25" s="141"/>
      <c r="M25" s="637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7"/>
      <c r="Z25" s="427"/>
      <c r="AA25" s="7"/>
      <c r="AB25" s="7"/>
    </row>
    <row r="26" spans="1:35" ht="6" customHeight="1" thickBot="1" x14ac:dyDescent="0.25">
      <c r="A26" s="587" t="s">
        <v>6</v>
      </c>
      <c r="B26" s="539"/>
      <c r="C26" s="539"/>
      <c r="D26" s="543" t="str">
        <f>IF($I$8=0,"---",COUNTIF(Verzamelformulier!$F$12:$FX$12,"E")/$I$8)</f>
        <v>---</v>
      </c>
      <c r="E26" s="671"/>
      <c r="F26" s="671"/>
      <c r="G26" s="671"/>
      <c r="H26" s="598" t="str">
        <f>IF(Verzamelformulier!$GG$18=0,"---",COUNTIFS(Verzamelformulier!$F$12:$FX$12,"E",Verzamelformulier!$F$13:$FX$13,"J")/Verzamelformulier!$GG$18)</f>
        <v>---</v>
      </c>
      <c r="I26" s="412"/>
      <c r="J26" s="412"/>
      <c r="K26" s="412"/>
      <c r="L26" s="598" t="str">
        <f>IF(Verzamelformulier!$GG$18=0,"---",COUNTIFS(Verzamelformulier!$F$12:$FX$12,"E",Verzamelformulier!$F$14:$FX$14,"J")/Verzamelformulier!$GG$18)</f>
        <v>---</v>
      </c>
      <c r="M26" s="637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7"/>
      <c r="Z26" s="427"/>
      <c r="AA26" s="7"/>
      <c r="AB26" s="7"/>
    </row>
    <row r="27" spans="1:35" ht="6" customHeight="1" thickBot="1" x14ac:dyDescent="0.25">
      <c r="A27" s="587"/>
      <c r="B27" s="462"/>
      <c r="C27" s="462"/>
      <c r="D27" s="544"/>
      <c r="E27" s="412"/>
      <c r="F27" s="412"/>
      <c r="G27" s="412"/>
      <c r="H27" s="599"/>
      <c r="I27" s="540"/>
      <c r="J27" s="540"/>
      <c r="K27" s="540"/>
      <c r="L27" s="599"/>
      <c r="M27" s="637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7"/>
      <c r="Z27" s="427"/>
      <c r="AA27" s="7"/>
      <c r="AB27" s="7"/>
    </row>
    <row r="28" spans="1:35" ht="6" customHeight="1" x14ac:dyDescent="0.2">
      <c r="A28" s="5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9"/>
      <c r="Z28" s="427"/>
      <c r="AA28" s="7"/>
      <c r="AB28" s="7"/>
    </row>
    <row r="29" spans="1:35" ht="16.5" customHeight="1" x14ac:dyDescent="0.2">
      <c r="A29" s="526"/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7"/>
      <c r="Z29" s="427"/>
      <c r="AA29" s="7"/>
      <c r="AB29" s="7"/>
    </row>
    <row r="30" spans="1:35" ht="24" customHeight="1" x14ac:dyDescent="0.2">
      <c r="A30" s="510" t="s">
        <v>101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2"/>
      <c r="Z30" s="427"/>
      <c r="AA30" s="7"/>
      <c r="AB30" s="7"/>
      <c r="AC30" s="2"/>
      <c r="AG30" s="1"/>
    </row>
    <row r="31" spans="1:35" ht="21" customHeight="1" x14ac:dyDescent="0.2">
      <c r="A31" s="54"/>
      <c r="B31" s="448" t="s">
        <v>28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50"/>
      <c r="O31" s="448" t="s">
        <v>267</v>
      </c>
      <c r="P31" s="449"/>
      <c r="Q31" s="449"/>
      <c r="R31" s="449"/>
      <c r="S31" s="449"/>
      <c r="T31" s="449"/>
      <c r="U31" s="450"/>
      <c r="V31" s="469"/>
      <c r="W31" s="469"/>
      <c r="X31" s="469"/>
      <c r="Y31" s="470"/>
      <c r="Z31" s="427"/>
      <c r="AA31" s="7"/>
      <c r="AB31" s="7"/>
    </row>
    <row r="32" spans="1:35" ht="66" customHeight="1" thickBot="1" x14ac:dyDescent="0.25">
      <c r="A32" s="55" t="s">
        <v>94</v>
      </c>
      <c r="B32" s="50"/>
      <c r="C32" s="523" t="s">
        <v>97</v>
      </c>
      <c r="D32" s="523"/>
      <c r="E32" s="523"/>
      <c r="F32" s="50"/>
      <c r="G32" s="523" t="s">
        <v>98</v>
      </c>
      <c r="H32" s="523"/>
      <c r="I32" s="523"/>
      <c r="J32" s="50"/>
      <c r="K32" s="523" t="s">
        <v>145</v>
      </c>
      <c r="L32" s="523"/>
      <c r="M32" s="523"/>
      <c r="N32" s="50"/>
      <c r="O32" s="523" t="s">
        <v>100</v>
      </c>
      <c r="P32" s="523"/>
      <c r="Q32" s="523"/>
      <c r="R32" s="209"/>
      <c r="S32" s="523" t="s">
        <v>222</v>
      </c>
      <c r="T32" s="523"/>
      <c r="U32" s="523"/>
      <c r="V32" s="444"/>
      <c r="W32" s="444"/>
      <c r="X32" s="444"/>
      <c r="Y32" s="471"/>
      <c r="Z32" s="427"/>
      <c r="AA32" s="7"/>
      <c r="AB32" s="7"/>
      <c r="AC32" s="642"/>
      <c r="AD32" s="642"/>
      <c r="AE32" s="642"/>
      <c r="AF32" s="642"/>
      <c r="AG32" s="642"/>
      <c r="AH32" s="642"/>
      <c r="AI32" s="642"/>
    </row>
    <row r="33" spans="1:28" ht="6.75" customHeight="1" thickBot="1" x14ac:dyDescent="0.25">
      <c r="A33" s="620" t="s">
        <v>95</v>
      </c>
      <c r="B33" s="452"/>
      <c r="C33" s="453"/>
      <c r="D33" s="524" t="str">
        <f>IF(Verzamelformulier!$GD$18=0,"---",Verzamelformulier!GD19/Verzamelformulier!$GD$18)</f>
        <v>---</v>
      </c>
      <c r="E33" s="588"/>
      <c r="F33" s="589"/>
      <c r="G33" s="590"/>
      <c r="H33" s="643" t="str">
        <f>IF(Verzamelformulier!GD18=0,"---",Verzamelformulier!GD20/Verzamelformulier!GD18)</f>
        <v>---</v>
      </c>
      <c r="I33" s="588"/>
      <c r="J33" s="589"/>
      <c r="K33" s="590"/>
      <c r="L33" s="524" t="str">
        <f>IF(Verzamelformulier!$GD$18=0,"---",Verzamelformulier!GD22/Verzamelformulier!$GD$18)</f>
        <v>---</v>
      </c>
      <c r="M33" s="456"/>
      <c r="N33" s="457"/>
      <c r="O33" s="458"/>
      <c r="P33" s="492" t="str">
        <f>IF(Verzamelformulier!$GD$28=0,"---",Verzamelformulier!$GD$26/Verzamelformulier!$GD$28)</f>
        <v>---</v>
      </c>
      <c r="Q33" s="596"/>
      <c r="R33" s="466"/>
      <c r="S33" s="597"/>
      <c r="T33" s="492" t="str">
        <f>IF(Verzamelformulier!$GD$28=0,"---",Verzamelformulier!$GD$27/Verzamelformulier!$GD$28)</f>
        <v>---</v>
      </c>
      <c r="U33" s="466"/>
      <c r="V33" s="444"/>
      <c r="W33" s="444"/>
      <c r="X33" s="444"/>
      <c r="Y33" s="471"/>
      <c r="Z33" s="427"/>
      <c r="AA33" s="7"/>
      <c r="AB33" s="7"/>
    </row>
    <row r="34" spans="1:28" ht="6.75" customHeight="1" thickBot="1" x14ac:dyDescent="0.25">
      <c r="A34" s="620"/>
      <c r="B34" s="459"/>
      <c r="C34" s="460"/>
      <c r="D34" s="525"/>
      <c r="E34" s="647"/>
      <c r="F34" s="647"/>
      <c r="G34" s="647"/>
      <c r="H34" s="644"/>
      <c r="I34" s="647"/>
      <c r="J34" s="647"/>
      <c r="K34" s="647"/>
      <c r="L34" s="525"/>
      <c r="M34" s="465"/>
      <c r="N34" s="465"/>
      <c r="O34" s="465"/>
      <c r="P34" s="493"/>
      <c r="Q34" s="465"/>
      <c r="R34" s="465"/>
      <c r="S34" s="465"/>
      <c r="T34" s="493"/>
      <c r="U34" s="466"/>
      <c r="V34" s="444"/>
      <c r="W34" s="444"/>
      <c r="X34" s="444"/>
      <c r="Y34" s="471"/>
      <c r="Z34" s="427"/>
      <c r="AA34" s="7"/>
      <c r="AB34" s="7"/>
    </row>
    <row r="35" spans="1:28" ht="6.75" customHeight="1" thickBot="1" x14ac:dyDescent="0.25">
      <c r="A35" s="44"/>
      <c r="B35" s="461"/>
      <c r="C35" s="462"/>
      <c r="D35" s="131"/>
      <c r="E35" s="648"/>
      <c r="F35" s="648"/>
      <c r="G35" s="648"/>
      <c r="H35" s="131"/>
      <c r="I35" s="648"/>
      <c r="J35" s="648"/>
      <c r="K35" s="648"/>
      <c r="L35" s="131"/>
      <c r="M35" s="466"/>
      <c r="N35" s="466"/>
      <c r="O35" s="466"/>
      <c r="P35" s="102"/>
      <c r="Q35" s="466"/>
      <c r="R35" s="466"/>
      <c r="S35" s="466"/>
      <c r="T35" s="103"/>
      <c r="U35" s="466"/>
      <c r="V35" s="444"/>
      <c r="W35" s="444"/>
      <c r="X35" s="444"/>
      <c r="Y35" s="471"/>
      <c r="Z35" s="427"/>
      <c r="AA35" s="7"/>
      <c r="AB35" s="7"/>
    </row>
    <row r="36" spans="1:28" ht="6.75" customHeight="1" thickBot="1" x14ac:dyDescent="0.25">
      <c r="A36" s="549" t="s">
        <v>96</v>
      </c>
      <c r="B36" s="463"/>
      <c r="C36" s="464"/>
      <c r="D36" s="645" t="str">
        <f>IF(Verzamelformulier!$GH$18=0,"---",Verzamelformulier!GH19/Verzamelformulier!$GH$18)</f>
        <v>---</v>
      </c>
      <c r="E36" s="649"/>
      <c r="F36" s="649"/>
      <c r="G36" s="649"/>
      <c r="H36" s="645" t="str">
        <f>IF(Verzamelformulier!$GH$18=0,"---",Verzamelformulier!GH20/Verzamelformulier!$GH$18)</f>
        <v>---</v>
      </c>
      <c r="I36" s="649"/>
      <c r="J36" s="649"/>
      <c r="K36" s="649"/>
      <c r="L36" s="645" t="str">
        <f>IF(Verzamelformulier!$GH$18=0,"---",Verzamelformulier!GH22/Verzamelformulier!$GH$18)</f>
        <v>---</v>
      </c>
      <c r="M36" s="467"/>
      <c r="N36" s="467"/>
      <c r="O36" s="467"/>
      <c r="P36" s="477" t="str">
        <f>IF(Verzamelformulier!$GH$28=0,"---",Verzamelformulier!$GH$26/Verzamelformulier!$GH$28  )</f>
        <v>---</v>
      </c>
      <c r="Q36" s="467"/>
      <c r="R36" s="467"/>
      <c r="S36" s="467"/>
      <c r="T36" s="477" t="str">
        <f>IF(Verzamelformulier!$GH$28=0,"---",Verzamelformulier!$GH$27/Verzamelformulier!$GH$28  )</f>
        <v>---</v>
      </c>
      <c r="U36" s="466"/>
      <c r="V36" s="444"/>
      <c r="W36" s="444"/>
      <c r="X36" s="444"/>
      <c r="Y36" s="471"/>
      <c r="Z36" s="427"/>
      <c r="AA36" s="7"/>
      <c r="AB36" s="7"/>
    </row>
    <row r="37" spans="1:28" ht="6.75" customHeight="1" thickBot="1" x14ac:dyDescent="0.25">
      <c r="A37" s="549"/>
      <c r="B37" s="475"/>
      <c r="C37" s="476"/>
      <c r="D37" s="646"/>
      <c r="E37" s="591"/>
      <c r="F37" s="592"/>
      <c r="G37" s="593"/>
      <c r="H37" s="646"/>
      <c r="I37" s="591"/>
      <c r="J37" s="592"/>
      <c r="K37" s="593"/>
      <c r="L37" s="646"/>
      <c r="M37" s="481"/>
      <c r="N37" s="482"/>
      <c r="O37" s="483"/>
      <c r="P37" s="478"/>
      <c r="Q37" s="488"/>
      <c r="R37" s="466"/>
      <c r="S37" s="489"/>
      <c r="T37" s="478"/>
      <c r="U37" s="466"/>
      <c r="V37" s="444"/>
      <c r="W37" s="444"/>
      <c r="X37" s="444"/>
      <c r="Y37" s="471"/>
      <c r="Z37" s="427"/>
      <c r="AA37" s="7"/>
      <c r="AB37" s="7"/>
    </row>
    <row r="38" spans="1:28" ht="6.75" customHeight="1" x14ac:dyDescent="0.2">
      <c r="A38" s="52"/>
      <c r="B38" s="490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728"/>
      <c r="W38" s="728"/>
      <c r="X38" s="728"/>
      <c r="Y38" s="729"/>
      <c r="Z38" s="427"/>
      <c r="AA38" s="7"/>
      <c r="AB38" s="7"/>
    </row>
    <row r="39" spans="1:28" ht="25.5" customHeight="1" x14ac:dyDescent="0.2">
      <c r="A39" s="159"/>
      <c r="B39" s="448" t="s">
        <v>250</v>
      </c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50"/>
      <c r="Z39" s="427"/>
      <c r="AA39" s="289"/>
      <c r="AB39" s="7"/>
    </row>
    <row r="40" spans="1:28" ht="18" customHeight="1" x14ac:dyDescent="0.2">
      <c r="A40" s="216"/>
      <c r="B40" s="448" t="s">
        <v>292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50"/>
      <c r="O40" s="448" t="s">
        <v>223</v>
      </c>
      <c r="P40" s="449"/>
      <c r="Q40" s="449"/>
      <c r="R40" s="449"/>
      <c r="S40" s="449"/>
      <c r="T40" s="449"/>
      <c r="U40" s="449"/>
      <c r="V40" s="449"/>
      <c r="W40" s="449"/>
      <c r="X40" s="449"/>
      <c r="Y40" s="450"/>
      <c r="Z40" s="427"/>
      <c r="AA40" s="289"/>
      <c r="AB40" s="7"/>
    </row>
    <row r="41" spans="1:28" ht="69" customHeight="1" thickBot="1" x14ac:dyDescent="0.25">
      <c r="A41" s="215" t="s">
        <v>94</v>
      </c>
      <c r="B41" s="214"/>
      <c r="C41" s="474" t="s">
        <v>240</v>
      </c>
      <c r="D41" s="474"/>
      <c r="E41" s="474"/>
      <c r="F41" s="212"/>
      <c r="G41" s="474" t="s">
        <v>241</v>
      </c>
      <c r="H41" s="474"/>
      <c r="I41" s="474"/>
      <c r="J41" s="212"/>
      <c r="K41" s="474" t="s">
        <v>242</v>
      </c>
      <c r="L41" s="474"/>
      <c r="M41" s="474"/>
      <c r="N41" s="213"/>
      <c r="O41" s="474" t="s">
        <v>254</v>
      </c>
      <c r="P41" s="474"/>
      <c r="Q41" s="474"/>
      <c r="R41" s="158"/>
      <c r="S41" s="474" t="s">
        <v>241</v>
      </c>
      <c r="T41" s="474"/>
      <c r="U41" s="474"/>
      <c r="V41" s="212"/>
      <c r="W41" s="474" t="s">
        <v>242</v>
      </c>
      <c r="X41" s="474"/>
      <c r="Y41" s="487"/>
      <c r="Z41" s="427"/>
      <c r="AA41" s="289"/>
      <c r="AB41" s="7"/>
    </row>
    <row r="42" spans="1:28" ht="6.75" customHeight="1" thickBot="1" x14ac:dyDescent="0.25">
      <c r="A42" s="451" t="s">
        <v>95</v>
      </c>
      <c r="B42" s="452"/>
      <c r="C42" s="453"/>
      <c r="D42" s="492" t="str">
        <f>IF(Verzamelformulier!$GD$28=0,"---",Verzamelformulier!$GD$26/Verzamelformulier!$GD$28)</f>
        <v>---</v>
      </c>
      <c r="E42" s="456"/>
      <c r="F42" s="457"/>
      <c r="G42" s="458"/>
      <c r="H42" s="492" t="str">
        <f>IF(Verzamelformulier!$GD$28=0,"---",(Verzamelformulier!$GD$27-Verzamelformulier!$GD$29)/Verzamelformulier!$GD$28)</f>
        <v>---</v>
      </c>
      <c r="I42" s="456"/>
      <c r="J42" s="457"/>
      <c r="K42" s="458"/>
      <c r="L42" s="492" t="str">
        <f>IF(Verzamelformulier!$GD$28=0,"---",Verzamelformulier!$GD$29/Verzamelformulier!$GD$28)</f>
        <v>---</v>
      </c>
      <c r="M42" s="456"/>
      <c r="N42" s="457"/>
      <c r="O42" s="458"/>
      <c r="P42" s="492" t="str">
        <f>IF(Verzamelformulier!$GN$36=0,"---",Verzamelformulier!$GN$33/Verzamelformulier!$GN$36)</f>
        <v>---</v>
      </c>
      <c r="Q42" s="456"/>
      <c r="R42" s="457"/>
      <c r="S42" s="457"/>
      <c r="T42" s="492" t="str">
        <f>IF(Verzamelformulier!$GN$36=0,"---",(Verzamelformulier!$GN$34-Verzamelformulier!$GN$35)/Verzamelformulier!$GN$36)</f>
        <v>---</v>
      </c>
      <c r="U42" s="674"/>
      <c r="V42" s="675"/>
      <c r="W42" s="453"/>
      <c r="X42" s="492" t="str">
        <f>IF(Verzamelformulier!$GN$36=0,"---",Verzamelformulier!$GN$35/Verzamelformulier!$GN$36)</f>
        <v>---</v>
      </c>
      <c r="Y42" s="432"/>
      <c r="Z42" s="427"/>
      <c r="AA42" s="289"/>
      <c r="AB42" s="7"/>
    </row>
    <row r="43" spans="1:28" ht="6.75" customHeight="1" thickBot="1" x14ac:dyDescent="0.25">
      <c r="A43" s="451"/>
      <c r="B43" s="459"/>
      <c r="C43" s="460"/>
      <c r="D43" s="493"/>
      <c r="E43" s="465"/>
      <c r="F43" s="465"/>
      <c r="G43" s="465"/>
      <c r="H43" s="493"/>
      <c r="I43" s="465"/>
      <c r="J43" s="465"/>
      <c r="K43" s="465"/>
      <c r="L43" s="493"/>
      <c r="M43" s="465"/>
      <c r="N43" s="465"/>
      <c r="O43" s="465"/>
      <c r="P43" s="493"/>
      <c r="Q43" s="466"/>
      <c r="R43" s="466"/>
      <c r="S43" s="466"/>
      <c r="T43" s="493"/>
      <c r="U43" s="460"/>
      <c r="V43" s="460"/>
      <c r="W43" s="460"/>
      <c r="X43" s="493"/>
      <c r="Y43" s="432"/>
      <c r="Z43" s="427"/>
      <c r="AA43" s="289"/>
      <c r="AB43" s="7"/>
    </row>
    <row r="44" spans="1:28" ht="6.75" customHeight="1" thickBot="1" x14ac:dyDescent="0.25">
      <c r="A44" s="156"/>
      <c r="B44" s="461"/>
      <c r="C44" s="462"/>
      <c r="D44" s="211"/>
      <c r="E44" s="466"/>
      <c r="F44" s="466"/>
      <c r="G44" s="466"/>
      <c r="H44" s="211"/>
      <c r="I44" s="466"/>
      <c r="J44" s="466"/>
      <c r="K44" s="466"/>
      <c r="L44" s="211"/>
      <c r="M44" s="466"/>
      <c r="N44" s="466"/>
      <c r="O44" s="466"/>
      <c r="P44" s="211"/>
      <c r="Q44" s="466"/>
      <c r="R44" s="466"/>
      <c r="S44" s="466"/>
      <c r="T44" s="211"/>
      <c r="U44" s="462"/>
      <c r="V44" s="462"/>
      <c r="W44" s="462"/>
      <c r="X44" s="154"/>
      <c r="Y44" s="432"/>
      <c r="Z44" s="427"/>
      <c r="AA44" s="289"/>
      <c r="AB44" s="7"/>
    </row>
    <row r="45" spans="1:28" ht="6.75" customHeight="1" thickBot="1" x14ac:dyDescent="0.25">
      <c r="A45" s="468" t="s">
        <v>96</v>
      </c>
      <c r="B45" s="463"/>
      <c r="C45" s="464"/>
      <c r="D45" s="477" t="str">
        <f>IF(Verzamelformulier!$GH$28=0,"---",Verzamelformulier!$GH$26/Verzamelformulier!$GH$28  )</f>
        <v>---</v>
      </c>
      <c r="E45" s="467"/>
      <c r="F45" s="467"/>
      <c r="G45" s="467"/>
      <c r="H45" s="477" t="str">
        <f>IF(Verzamelformulier!$GH$28=0,"---",(Verzamelformulier!$GH$27)/Verzamelformulier!$GH$28  )</f>
        <v>---</v>
      </c>
      <c r="I45" s="467"/>
      <c r="J45" s="467"/>
      <c r="K45" s="467"/>
      <c r="L45" s="477" t="str">
        <f>IF(Verzamelformulier!$GH$28=0,"---",Verzamelformulier!$GH$29/Verzamelformulier!$GH$28  )</f>
        <v>---</v>
      </c>
      <c r="M45" s="467"/>
      <c r="N45" s="467"/>
      <c r="O45" s="467"/>
      <c r="P45" s="477" t="str">
        <f>IF(Verzamelformulier!$GR$36=0,"---",Verzamelformulier!$GR$33/Verzamelformulier!$GR$36)</f>
        <v>---</v>
      </c>
      <c r="Q45" s="466"/>
      <c r="R45" s="466"/>
      <c r="S45" s="466"/>
      <c r="T45" s="477" t="str">
        <f>IF(Verzamelformulier!$GR$36=0,"---",(Verzamelformulier!$GR$34)/Verzamelformulier!$GR$36)</f>
        <v>---</v>
      </c>
      <c r="U45" s="464"/>
      <c r="V45" s="464"/>
      <c r="W45" s="464"/>
      <c r="X45" s="477" t="str">
        <f>IF(Verzamelformulier!$GR$36=0,"---",Verzamelformulier!$GR$35/Verzamelformulier!$GR$36)</f>
        <v>---</v>
      </c>
      <c r="Y45" s="432"/>
      <c r="Z45" s="427"/>
      <c r="AA45" s="289"/>
      <c r="AB45" s="7"/>
    </row>
    <row r="46" spans="1:28" ht="6.75" customHeight="1" thickBot="1" x14ac:dyDescent="0.25">
      <c r="A46" s="468"/>
      <c r="B46" s="475"/>
      <c r="C46" s="476"/>
      <c r="D46" s="478"/>
      <c r="E46" s="481"/>
      <c r="F46" s="482"/>
      <c r="G46" s="482"/>
      <c r="H46" s="478"/>
      <c r="I46" s="481"/>
      <c r="J46" s="482"/>
      <c r="K46" s="483"/>
      <c r="L46" s="478"/>
      <c r="M46" s="481"/>
      <c r="N46" s="482"/>
      <c r="O46" s="483"/>
      <c r="P46" s="478"/>
      <c r="Q46" s="481"/>
      <c r="R46" s="482"/>
      <c r="S46" s="482"/>
      <c r="T46" s="478"/>
      <c r="U46" s="494"/>
      <c r="V46" s="495"/>
      <c r="W46" s="495"/>
      <c r="X46" s="478"/>
      <c r="Y46" s="432"/>
      <c r="Z46" s="427"/>
      <c r="AA46" s="289"/>
      <c r="AB46" s="7"/>
    </row>
    <row r="47" spans="1:28" ht="6.75" customHeight="1" x14ac:dyDescent="0.2">
      <c r="A47" s="124"/>
      <c r="B47" s="490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586"/>
      <c r="Z47" s="427"/>
      <c r="AA47" s="289"/>
      <c r="AB47" s="7"/>
    </row>
    <row r="48" spans="1:28" ht="25.5" customHeight="1" x14ac:dyDescent="0.2">
      <c r="A48" s="159"/>
      <c r="B48" s="448" t="s">
        <v>234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50"/>
      <c r="Z48" s="427"/>
      <c r="AA48" s="7"/>
      <c r="AB48" s="7"/>
    </row>
    <row r="49" spans="1:30" ht="18" customHeight="1" x14ac:dyDescent="0.2">
      <c r="A49" s="216"/>
      <c r="B49" s="448" t="s">
        <v>292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50"/>
      <c r="O49" s="448" t="s">
        <v>223</v>
      </c>
      <c r="P49" s="449"/>
      <c r="Q49" s="449"/>
      <c r="R49" s="449"/>
      <c r="S49" s="449"/>
      <c r="T49" s="449"/>
      <c r="U49" s="449"/>
      <c r="V49" s="449"/>
      <c r="W49" s="449"/>
      <c r="X49" s="449"/>
      <c r="Y49" s="450"/>
      <c r="Z49" s="427"/>
      <c r="AA49" s="7"/>
      <c r="AB49" s="7"/>
    </row>
    <row r="50" spans="1:30" ht="81" customHeight="1" thickBot="1" x14ac:dyDescent="0.25">
      <c r="A50" s="155" t="s">
        <v>94</v>
      </c>
      <c r="B50" s="157"/>
      <c r="C50" s="474" t="s">
        <v>210</v>
      </c>
      <c r="D50" s="474"/>
      <c r="E50" s="474"/>
      <c r="F50" s="138"/>
      <c r="G50" s="474" t="s">
        <v>211</v>
      </c>
      <c r="H50" s="474"/>
      <c r="I50" s="474"/>
      <c r="J50" s="138"/>
      <c r="K50" s="474" t="s">
        <v>224</v>
      </c>
      <c r="L50" s="474"/>
      <c r="M50" s="474"/>
      <c r="N50" s="138"/>
      <c r="O50" s="484" t="s">
        <v>225</v>
      </c>
      <c r="P50" s="474"/>
      <c r="Q50" s="474"/>
      <c r="R50" s="158"/>
      <c r="S50" s="474" t="s">
        <v>211</v>
      </c>
      <c r="T50" s="474"/>
      <c r="U50" s="474"/>
      <c r="V50" s="181"/>
      <c r="W50" s="474" t="s">
        <v>224</v>
      </c>
      <c r="X50" s="474"/>
      <c r="Y50" s="487"/>
      <c r="Z50" s="427"/>
      <c r="AA50" s="7"/>
      <c r="AB50" s="7"/>
    </row>
    <row r="51" spans="1:30" ht="6.75" customHeight="1" thickBot="1" x14ac:dyDescent="0.25">
      <c r="A51" s="451" t="s">
        <v>95</v>
      </c>
      <c r="B51" s="452"/>
      <c r="C51" s="453"/>
      <c r="D51" s="454" t="str">
        <f>IF((Verzamelformulier!$GD$27)=0,"---",Verzamelformulier!$GN$26/(Verzamelformulier!$GD$27))</f>
        <v>---</v>
      </c>
      <c r="E51" s="456"/>
      <c r="F51" s="457"/>
      <c r="G51" s="458"/>
      <c r="H51" s="485" t="str">
        <f>IF(Verzamelformulier!$GD$29=0,"---",Verzamelformulier!$GN$27/Verzamelformulier!$GD$29)</f>
        <v>---</v>
      </c>
      <c r="I51" s="103"/>
      <c r="J51" s="103"/>
      <c r="K51" s="114"/>
      <c r="L51" s="454" t="str">
        <f>IF(Verzamelformulier!$GD$27=0,"---",Verzamelformulier!$GN$28/Verzamelformulier!$GD$27)</f>
        <v>---</v>
      </c>
      <c r="M51" s="456"/>
      <c r="N51" s="457"/>
      <c r="O51" s="458"/>
      <c r="P51" s="454" t="str">
        <f>IF(Verzamelformulier!$GX$28=0,"---",Verzamelformulier!$GX$24/Verzamelformulier!$GX$28)</f>
        <v>---</v>
      </c>
      <c r="Q51" s="456"/>
      <c r="R51" s="457"/>
      <c r="S51" s="457"/>
      <c r="T51" s="454" t="str">
        <f>IF(Verzamelformulier!$GX$27=0,"---",Verzamelformulier!$GX$25/Verzamelformulier!$GX$27)</f>
        <v>---</v>
      </c>
      <c r="U51" s="674"/>
      <c r="V51" s="675"/>
      <c r="W51" s="453"/>
      <c r="X51" s="454" t="str">
        <f>IF(Verzamelformulier!$GX$28=0,"---",Verzamelformulier!$GX$26/Verzamelformulier!$GX$28)</f>
        <v>---</v>
      </c>
      <c r="Y51" s="432"/>
      <c r="Z51" s="427"/>
      <c r="AA51" s="7"/>
      <c r="AB51" s="7"/>
    </row>
    <row r="52" spans="1:30" ht="6.75" customHeight="1" thickBot="1" x14ac:dyDescent="0.25">
      <c r="A52" s="451"/>
      <c r="B52" s="459"/>
      <c r="C52" s="460"/>
      <c r="D52" s="455"/>
      <c r="E52" s="465"/>
      <c r="F52" s="465"/>
      <c r="G52" s="465"/>
      <c r="H52" s="486"/>
      <c r="I52" s="465"/>
      <c r="J52" s="465"/>
      <c r="K52" s="465"/>
      <c r="L52" s="455"/>
      <c r="M52" s="465"/>
      <c r="N52" s="465"/>
      <c r="O52" s="465"/>
      <c r="P52" s="455"/>
      <c r="Q52" s="466"/>
      <c r="R52" s="466"/>
      <c r="S52" s="466"/>
      <c r="T52" s="455"/>
      <c r="U52" s="460"/>
      <c r="V52" s="460"/>
      <c r="W52" s="460"/>
      <c r="X52" s="455"/>
      <c r="Y52" s="432"/>
      <c r="Z52" s="427"/>
      <c r="AA52" s="7"/>
      <c r="AB52" s="7"/>
    </row>
    <row r="53" spans="1:30" ht="6.75" customHeight="1" thickBot="1" x14ac:dyDescent="0.25">
      <c r="A53" s="156"/>
      <c r="B53" s="461"/>
      <c r="C53" s="462"/>
      <c r="D53" s="137"/>
      <c r="E53" s="466"/>
      <c r="F53" s="466"/>
      <c r="G53" s="466"/>
      <c r="H53" s="137"/>
      <c r="I53" s="466"/>
      <c r="J53" s="466"/>
      <c r="K53" s="466"/>
      <c r="L53" s="137"/>
      <c r="M53" s="466"/>
      <c r="N53" s="466"/>
      <c r="O53" s="466"/>
      <c r="P53" s="137"/>
      <c r="Q53" s="466"/>
      <c r="R53" s="466"/>
      <c r="S53" s="466"/>
      <c r="T53" s="137"/>
      <c r="U53" s="462"/>
      <c r="V53" s="462"/>
      <c r="W53" s="462"/>
      <c r="X53" s="154"/>
      <c r="Y53" s="432"/>
      <c r="Z53" s="427"/>
      <c r="AA53" s="7"/>
      <c r="AB53" s="7"/>
    </row>
    <row r="54" spans="1:30" ht="6.75" customHeight="1" thickBot="1" x14ac:dyDescent="0.25">
      <c r="A54" s="468" t="s">
        <v>96</v>
      </c>
      <c r="B54" s="463"/>
      <c r="C54" s="464"/>
      <c r="D54" s="479" t="str">
        <f>IF(Verzamelformulier!$GH$27=0,"---",Verzamelformulier!$GR$26/Verzamelformulier!$GH$27)</f>
        <v>---</v>
      </c>
      <c r="E54" s="467"/>
      <c r="F54" s="467"/>
      <c r="G54" s="467"/>
      <c r="H54" s="479" t="str">
        <f>IF(Verzamelformulier!$GH$29=0,"---",Verzamelformulier!$GR$27/Verzamelformulier!$GH$29)</f>
        <v>---</v>
      </c>
      <c r="I54" s="467"/>
      <c r="J54" s="467"/>
      <c r="K54" s="467"/>
      <c r="L54" s="479" t="str">
        <f>IF(Verzamelformulier!$GH$27=0,"---",Verzamelformulier!$GR$28/Verzamelformulier!$GH$27)</f>
        <v>---</v>
      </c>
      <c r="M54" s="467"/>
      <c r="N54" s="467"/>
      <c r="O54" s="467"/>
      <c r="P54" s="479" t="str">
        <f>IF(Verzamelformulier!$HB$28=0,"---",Verzamelformulier!$HB$24/Verzamelformulier!$HB$28)</f>
        <v>---</v>
      </c>
      <c r="Q54" s="466"/>
      <c r="R54" s="466"/>
      <c r="S54" s="466"/>
      <c r="T54" s="479" t="str">
        <f>IF(Verzamelformulier!$HB$27=0,"---",Verzamelformulier!$HB$25/Verzamelformulier!$HB$27)</f>
        <v>---</v>
      </c>
      <c r="U54" s="464"/>
      <c r="V54" s="464"/>
      <c r="W54" s="464"/>
      <c r="X54" s="479" t="str">
        <f>IF(Verzamelformulier!$HB$28=0,"---",Verzamelformulier!$HB$26/Verzamelformulier!$HB$28)</f>
        <v>---</v>
      </c>
      <c r="Y54" s="432"/>
      <c r="Z54" s="427"/>
      <c r="AA54" s="7"/>
      <c r="AB54" s="7"/>
    </row>
    <row r="55" spans="1:30" ht="6.75" customHeight="1" thickBot="1" x14ac:dyDescent="0.25">
      <c r="A55" s="468"/>
      <c r="B55" s="475"/>
      <c r="C55" s="476"/>
      <c r="D55" s="480"/>
      <c r="E55" s="481"/>
      <c r="F55" s="482"/>
      <c r="G55" s="482"/>
      <c r="H55" s="480"/>
      <c r="I55" s="481"/>
      <c r="J55" s="482"/>
      <c r="K55" s="483"/>
      <c r="L55" s="480"/>
      <c r="M55" s="481"/>
      <c r="N55" s="482"/>
      <c r="O55" s="483"/>
      <c r="P55" s="480"/>
      <c r="Q55" s="481"/>
      <c r="R55" s="482"/>
      <c r="S55" s="482"/>
      <c r="T55" s="480"/>
      <c r="U55" s="494"/>
      <c r="V55" s="495"/>
      <c r="W55" s="495"/>
      <c r="X55" s="480"/>
      <c r="Y55" s="432"/>
      <c r="Z55" s="427"/>
      <c r="AA55" s="7"/>
      <c r="AB55" s="7"/>
    </row>
    <row r="56" spans="1:30" ht="6.75" customHeight="1" x14ac:dyDescent="0.2">
      <c r="A56" s="124"/>
      <c r="B56" s="490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586"/>
      <c r="Z56" s="427"/>
      <c r="AA56" s="7"/>
      <c r="AB56" s="7"/>
    </row>
    <row r="57" spans="1:30" ht="33" customHeight="1" x14ac:dyDescent="0.2">
      <c r="A57" s="159"/>
      <c r="B57" s="683" t="s">
        <v>235</v>
      </c>
      <c r="C57" s="684"/>
      <c r="D57" s="684"/>
      <c r="E57" s="684"/>
      <c r="F57" s="684"/>
      <c r="G57" s="684"/>
      <c r="H57" s="684"/>
      <c r="I57" s="685"/>
      <c r="J57" s="253"/>
      <c r="K57" s="683" t="s">
        <v>244</v>
      </c>
      <c r="L57" s="684"/>
      <c r="M57" s="684"/>
      <c r="N57" s="684"/>
      <c r="O57" s="684"/>
      <c r="P57" s="684"/>
      <c r="Q57" s="684"/>
      <c r="R57" s="685"/>
      <c r="S57" s="469"/>
      <c r="T57" s="469"/>
      <c r="U57" s="469"/>
      <c r="V57" s="469"/>
      <c r="W57" s="469"/>
      <c r="X57" s="469"/>
      <c r="Y57" s="470"/>
      <c r="Z57" s="427"/>
      <c r="AA57" s="289"/>
      <c r="AB57" s="7"/>
      <c r="AC57" s="14"/>
      <c r="AD57" s="14"/>
    </row>
    <row r="58" spans="1:30" ht="18" customHeight="1" x14ac:dyDescent="0.2">
      <c r="A58" s="216"/>
      <c r="B58" s="448" t="s">
        <v>292</v>
      </c>
      <c r="C58" s="449"/>
      <c r="D58" s="449"/>
      <c r="E58" s="449"/>
      <c r="F58" s="450"/>
      <c r="G58" s="448" t="s">
        <v>293</v>
      </c>
      <c r="H58" s="449"/>
      <c r="I58" s="450"/>
      <c r="J58" s="210"/>
      <c r="K58" s="448" t="s">
        <v>292</v>
      </c>
      <c r="L58" s="449"/>
      <c r="M58" s="449"/>
      <c r="N58" s="450"/>
      <c r="O58" s="448" t="s">
        <v>293</v>
      </c>
      <c r="P58" s="449"/>
      <c r="Q58" s="449"/>
      <c r="R58" s="450"/>
      <c r="S58" s="444"/>
      <c r="T58" s="444"/>
      <c r="U58" s="444"/>
      <c r="V58" s="444"/>
      <c r="W58" s="444"/>
      <c r="X58" s="444"/>
      <c r="Y58" s="471"/>
      <c r="Z58" s="427"/>
      <c r="AA58" s="289"/>
      <c r="AB58" s="7"/>
      <c r="AC58" s="14"/>
    </row>
    <row r="59" spans="1:30" ht="71.25" customHeight="1" thickBot="1" x14ac:dyDescent="0.25">
      <c r="A59" s="202" t="s">
        <v>94</v>
      </c>
      <c r="B59" s="235"/>
      <c r="C59" s="474" t="s">
        <v>243</v>
      </c>
      <c r="D59" s="474"/>
      <c r="E59" s="474"/>
      <c r="F59" s="233"/>
      <c r="G59" s="474" t="s">
        <v>243</v>
      </c>
      <c r="H59" s="474"/>
      <c r="I59" s="487"/>
      <c r="J59" s="181"/>
      <c r="K59" s="484" t="s">
        <v>246</v>
      </c>
      <c r="L59" s="474"/>
      <c r="M59" s="474"/>
      <c r="N59" s="181"/>
      <c r="O59" s="484" t="s">
        <v>246</v>
      </c>
      <c r="P59" s="474"/>
      <c r="Q59" s="474"/>
      <c r="R59" s="487"/>
      <c r="S59" s="444"/>
      <c r="T59" s="444"/>
      <c r="U59" s="444"/>
      <c r="V59" s="444"/>
      <c r="W59" s="444"/>
      <c r="X59" s="444"/>
      <c r="Y59" s="471"/>
      <c r="Z59" s="427"/>
      <c r="AA59" s="289"/>
      <c r="AB59" s="7"/>
      <c r="AC59" s="446"/>
      <c r="AD59" s="447"/>
    </row>
    <row r="60" spans="1:30" ht="6.75" customHeight="1" thickBot="1" x14ac:dyDescent="0.25">
      <c r="A60" s="451" t="s">
        <v>95</v>
      </c>
      <c r="B60" s="452"/>
      <c r="C60" s="453"/>
      <c r="D60" s="454" t="str">
        <f>IF(Verzamelformulier!$GH$71=0,"---",Verzamelformulier!$GH$72/Verzamelformulier!$GH$71)</f>
        <v>---</v>
      </c>
      <c r="E60" s="456"/>
      <c r="F60" s="457"/>
      <c r="G60" s="458"/>
      <c r="H60" s="454" t="str">
        <f>IF(Verzamelformulier!$GH$73=0,"---",Verzamelformulier!$GH$74/Verzamelformulier!$GH$73)</f>
        <v>---</v>
      </c>
      <c r="I60" s="103"/>
      <c r="J60" s="103"/>
      <c r="K60" s="114"/>
      <c r="L60" s="454" t="str">
        <f>IF(Verzamelformulier!$GH$71=0,"---",Verzamelformulier!$GH$76/Verzamelformulier!$GH$71)</f>
        <v>---</v>
      </c>
      <c r="M60" s="456"/>
      <c r="N60" s="457"/>
      <c r="O60" s="458"/>
      <c r="P60" s="454" t="str">
        <f>IF(Verzamelformulier!$GH$73=0,"---",Verzamelformulier!$GH$77/Verzamelformulier!$GH$73)</f>
        <v>---</v>
      </c>
      <c r="Q60" s="466"/>
      <c r="R60" s="466"/>
      <c r="S60" s="444"/>
      <c r="T60" s="444"/>
      <c r="U60" s="444"/>
      <c r="V60" s="444"/>
      <c r="W60" s="444"/>
      <c r="X60" s="444"/>
      <c r="Y60" s="471"/>
      <c r="Z60" s="427"/>
      <c r="AA60" s="289"/>
      <c r="AB60" s="7"/>
      <c r="AC60" s="446"/>
      <c r="AD60" s="447"/>
    </row>
    <row r="61" spans="1:30" ht="6.75" customHeight="1" thickBot="1" x14ac:dyDescent="0.25">
      <c r="A61" s="451"/>
      <c r="B61" s="459"/>
      <c r="C61" s="460"/>
      <c r="D61" s="455"/>
      <c r="E61" s="465"/>
      <c r="F61" s="465"/>
      <c r="G61" s="465"/>
      <c r="H61" s="455"/>
      <c r="I61" s="465"/>
      <c r="J61" s="465"/>
      <c r="K61" s="465"/>
      <c r="L61" s="455"/>
      <c r="M61" s="465"/>
      <c r="N61" s="465"/>
      <c r="O61" s="465"/>
      <c r="P61" s="455"/>
      <c r="Q61" s="466"/>
      <c r="R61" s="466"/>
      <c r="S61" s="444"/>
      <c r="T61" s="444"/>
      <c r="U61" s="444"/>
      <c r="V61" s="444"/>
      <c r="W61" s="444"/>
      <c r="X61" s="444"/>
      <c r="Y61" s="471"/>
      <c r="Z61" s="427"/>
      <c r="AA61" s="289"/>
      <c r="AB61" s="7"/>
      <c r="AC61" s="1"/>
      <c r="AD61" s="1"/>
    </row>
    <row r="62" spans="1:30" ht="6.75" customHeight="1" thickBot="1" x14ac:dyDescent="0.25">
      <c r="A62" s="156"/>
      <c r="B62" s="461"/>
      <c r="C62" s="462"/>
      <c r="D62" s="180"/>
      <c r="E62" s="466"/>
      <c r="F62" s="466"/>
      <c r="G62" s="466"/>
      <c r="H62" s="180"/>
      <c r="I62" s="466"/>
      <c r="J62" s="466"/>
      <c r="K62" s="466"/>
      <c r="L62" s="180"/>
      <c r="M62" s="466"/>
      <c r="N62" s="466"/>
      <c r="O62" s="466"/>
      <c r="P62" s="180"/>
      <c r="Q62" s="466"/>
      <c r="R62" s="466"/>
      <c r="S62" s="444"/>
      <c r="T62" s="444"/>
      <c r="U62" s="444"/>
      <c r="V62" s="444"/>
      <c r="W62" s="444"/>
      <c r="X62" s="444"/>
      <c r="Y62" s="471"/>
      <c r="Z62" s="427"/>
      <c r="AA62" s="289"/>
      <c r="AB62" s="7"/>
      <c r="AC62" s="1"/>
      <c r="AD62" s="1"/>
    </row>
    <row r="63" spans="1:30" ht="6.75" customHeight="1" thickBot="1" x14ac:dyDescent="0.25">
      <c r="A63" s="468" t="s">
        <v>96</v>
      </c>
      <c r="B63" s="463"/>
      <c r="C63" s="464"/>
      <c r="D63" s="479" t="str">
        <f>IF(Verzamelformulier!$GL$71=0,"---",Verzamelformulier!$GL$72/Verzamelformulier!$GL$71)</f>
        <v>---</v>
      </c>
      <c r="E63" s="467"/>
      <c r="F63" s="467"/>
      <c r="G63" s="467"/>
      <c r="H63" s="479" t="str">
        <f>IF(Verzamelformulier!$GL$73=0,"---",Verzamelformulier!$GL$74/Verzamelformulier!$GL$73)</f>
        <v>---</v>
      </c>
      <c r="I63" s="467"/>
      <c r="J63" s="467"/>
      <c r="K63" s="467"/>
      <c r="L63" s="479" t="str">
        <f>IF(Verzamelformulier!$GL$71=0,"---",Verzamelformulier!$GL$76/Verzamelformulier!$GL$71)</f>
        <v>---</v>
      </c>
      <c r="M63" s="467"/>
      <c r="N63" s="467"/>
      <c r="O63" s="467"/>
      <c r="P63" s="479" t="str">
        <f>IF(Verzamelformulier!$GL$73=0,"---",Verzamelformulier!$GL$77/Verzamelformulier!$GL$73)</f>
        <v>---</v>
      </c>
      <c r="Q63" s="466"/>
      <c r="R63" s="466"/>
      <c r="S63" s="444"/>
      <c r="T63" s="444"/>
      <c r="U63" s="444"/>
      <c r="V63" s="444"/>
      <c r="W63" s="444"/>
      <c r="X63" s="444"/>
      <c r="Y63" s="471"/>
      <c r="Z63" s="427"/>
      <c r="AA63" s="289"/>
      <c r="AB63" s="7"/>
      <c r="AC63" s="1"/>
      <c r="AD63" s="1"/>
    </row>
    <row r="64" spans="1:30" ht="6.75" customHeight="1" thickBot="1" x14ac:dyDescent="0.25">
      <c r="A64" s="468"/>
      <c r="B64" s="475"/>
      <c r="C64" s="476"/>
      <c r="D64" s="480"/>
      <c r="E64" s="481"/>
      <c r="F64" s="482"/>
      <c r="G64" s="482"/>
      <c r="H64" s="480"/>
      <c r="I64" s="481"/>
      <c r="J64" s="482"/>
      <c r="K64" s="483"/>
      <c r="L64" s="480"/>
      <c r="M64" s="481"/>
      <c r="N64" s="482"/>
      <c r="O64" s="483"/>
      <c r="P64" s="480"/>
      <c r="Q64" s="466"/>
      <c r="R64" s="466"/>
      <c r="S64" s="444"/>
      <c r="T64" s="444"/>
      <c r="U64" s="444"/>
      <c r="V64" s="444"/>
      <c r="W64" s="444"/>
      <c r="X64" s="444"/>
      <c r="Y64" s="471"/>
      <c r="Z64" s="427"/>
      <c r="AA64" s="289"/>
      <c r="AB64" s="7"/>
      <c r="AC64" s="1"/>
      <c r="AD64" s="1"/>
    </row>
    <row r="65" spans="1:30" ht="6.75" customHeight="1" x14ac:dyDescent="0.2">
      <c r="A65" s="124"/>
      <c r="B65" s="490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586"/>
      <c r="Z65" s="427"/>
      <c r="AA65" s="289"/>
      <c r="AB65" s="7"/>
      <c r="AC65" s="1"/>
      <c r="AD65" s="1"/>
    </row>
    <row r="66" spans="1:30" ht="16.5" customHeight="1" x14ac:dyDescent="0.2">
      <c r="A66" s="682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427"/>
      <c r="AA66" s="7"/>
      <c r="AB66" s="7"/>
      <c r="AC66" s="446"/>
      <c r="AD66" s="447"/>
    </row>
    <row r="67" spans="1:30" ht="24" customHeight="1" x14ac:dyDescent="0.2">
      <c r="A67" s="507" t="s">
        <v>102</v>
      </c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9"/>
      <c r="Z67" s="427"/>
      <c r="AA67" s="7"/>
      <c r="AB67" s="7"/>
      <c r="AC67" s="446"/>
      <c r="AD67" s="447"/>
    </row>
    <row r="68" spans="1:30" ht="24" customHeight="1" x14ac:dyDescent="0.2">
      <c r="A68" s="260"/>
      <c r="B68" s="574" t="s">
        <v>320</v>
      </c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6"/>
      <c r="V68" s="678"/>
      <c r="W68" s="678"/>
      <c r="X68" s="678"/>
      <c r="Y68" s="679"/>
      <c r="Z68" s="427"/>
      <c r="AA68" s="7"/>
      <c r="AB68" s="7"/>
      <c r="AC68" s="259"/>
      <c r="AD68" s="154"/>
    </row>
    <row r="69" spans="1:30" ht="72" customHeight="1" thickBot="1" x14ac:dyDescent="0.25">
      <c r="A69" s="76" t="s">
        <v>94</v>
      </c>
      <c r="B69" s="1"/>
      <c r="C69" s="523" t="s">
        <v>182</v>
      </c>
      <c r="D69" s="566"/>
      <c r="E69" s="566"/>
      <c r="F69" s="118"/>
      <c r="G69" s="523" t="s">
        <v>183</v>
      </c>
      <c r="H69" s="621"/>
      <c r="I69" s="621"/>
      <c r="J69" s="118"/>
      <c r="K69" s="523" t="s">
        <v>184</v>
      </c>
      <c r="L69" s="523"/>
      <c r="M69" s="523"/>
      <c r="N69" s="119"/>
      <c r="O69" s="523" t="s">
        <v>185</v>
      </c>
      <c r="P69" s="523"/>
      <c r="Q69" s="523"/>
      <c r="R69" s="118"/>
      <c r="S69" s="523" t="s">
        <v>195</v>
      </c>
      <c r="T69" s="523"/>
      <c r="U69" s="523"/>
      <c r="V69" s="680"/>
      <c r="W69" s="680"/>
      <c r="X69" s="680"/>
      <c r="Y69" s="681"/>
      <c r="Z69" s="427"/>
      <c r="AA69" s="7"/>
      <c r="AB69" s="7"/>
      <c r="AC69" s="14"/>
    </row>
    <row r="70" spans="1:30" ht="6.75" customHeight="1" thickBot="1" x14ac:dyDescent="0.25">
      <c r="A70" s="620" t="s">
        <v>95</v>
      </c>
      <c r="B70" s="675"/>
      <c r="C70" s="675"/>
      <c r="D70" s="582" t="str">
        <f>IF(Verzamelformulier!$GD$18=0,"---",Verzamelformulier!$GD$32/Verzamelformulier!$GD$18)</f>
        <v>---</v>
      </c>
      <c r="E70" s="622"/>
      <c r="F70" s="622"/>
      <c r="G70" s="622"/>
      <c r="H70" s="582" t="str">
        <f>IF(Verzamelformulier!$GD$18=0,"---",Verzamelformulier!$GD$33/Verzamelformulier!$GD$18)</f>
        <v>---</v>
      </c>
      <c r="I70" s="584"/>
      <c r="J70" s="584"/>
      <c r="K70" s="584"/>
      <c r="L70" s="582" t="str">
        <f>IF(Verzamelformulier!$GD$18=0,"---",Verzamelformulier!$GD$34/Verzamelformulier!$GD$18)</f>
        <v>---</v>
      </c>
      <c r="M70" s="676"/>
      <c r="N70" s="584"/>
      <c r="O70" s="677"/>
      <c r="P70" s="582" t="str">
        <f>IF(Verzamelformulier!$GD$18=0,"---",Verzamelformulier!$GD$35/Verzamelformulier!$GD$18)</f>
        <v>---</v>
      </c>
      <c r="Q70" s="584"/>
      <c r="R70" s="584"/>
      <c r="S70" s="584"/>
      <c r="T70" s="582" t="str">
        <f>IF(Verzamelformulier!$GD$18=0,"---",Verzamelformulier!$GD$36/Verzamelformulier!$GD$18)</f>
        <v>---</v>
      </c>
      <c r="U70" s="637"/>
      <c r="V70" s="680"/>
      <c r="W70" s="680"/>
      <c r="X70" s="680"/>
      <c r="Y70" s="681"/>
      <c r="Z70" s="427"/>
      <c r="AA70" s="7"/>
      <c r="AB70" s="7"/>
    </row>
    <row r="71" spans="1:30" ht="6.75" customHeight="1" thickBot="1" x14ac:dyDescent="0.25">
      <c r="A71" s="620"/>
      <c r="B71" s="461"/>
      <c r="C71" s="462"/>
      <c r="D71" s="583"/>
      <c r="E71" s="427"/>
      <c r="F71" s="427"/>
      <c r="G71" s="427"/>
      <c r="H71" s="583"/>
      <c r="I71" s="637"/>
      <c r="J71" s="637"/>
      <c r="K71" s="637"/>
      <c r="L71" s="583"/>
      <c r="M71" s="638"/>
      <c r="N71" s="638"/>
      <c r="O71" s="638"/>
      <c r="P71" s="583"/>
      <c r="Q71" s="637"/>
      <c r="R71" s="637"/>
      <c r="S71" s="637"/>
      <c r="T71" s="583"/>
      <c r="U71" s="637"/>
      <c r="V71" s="680"/>
      <c r="W71" s="680"/>
      <c r="X71" s="680"/>
      <c r="Y71" s="681"/>
      <c r="Z71" s="427"/>
      <c r="AA71" s="7"/>
      <c r="AB71" s="7"/>
    </row>
    <row r="72" spans="1:30" ht="6.75" customHeight="1" thickBot="1" x14ac:dyDescent="0.25">
      <c r="A72" s="44"/>
      <c r="B72" s="461"/>
      <c r="C72" s="462"/>
      <c r="D72" s="1"/>
      <c r="E72" s="427"/>
      <c r="F72" s="427"/>
      <c r="G72" s="427"/>
      <c r="H72" s="45"/>
      <c r="I72" s="637"/>
      <c r="J72" s="637"/>
      <c r="K72" s="637"/>
      <c r="L72" s="45"/>
      <c r="M72" s="637"/>
      <c r="N72" s="637"/>
      <c r="O72" s="637"/>
      <c r="P72" s="45"/>
      <c r="Q72" s="637"/>
      <c r="R72" s="637"/>
      <c r="S72" s="637"/>
      <c r="T72" s="45"/>
      <c r="U72" s="637"/>
      <c r="V72" s="680"/>
      <c r="W72" s="680"/>
      <c r="X72" s="680"/>
      <c r="Y72" s="681"/>
      <c r="Z72" s="427"/>
      <c r="AA72" s="7"/>
      <c r="AB72" s="7"/>
    </row>
    <row r="73" spans="1:30" ht="6.75" customHeight="1" thickBot="1" x14ac:dyDescent="0.25">
      <c r="A73" s="549" t="s">
        <v>96</v>
      </c>
      <c r="B73" s="461"/>
      <c r="C73" s="462"/>
      <c r="D73" s="580" t="str">
        <f>IF(Verzamelformulier!$GH$18=0,"---",Verzamelformulier!$GH$32/Verzamelformulier!$GH$18)</f>
        <v>---</v>
      </c>
      <c r="E73" s="427"/>
      <c r="F73" s="427"/>
      <c r="G73" s="427"/>
      <c r="H73" s="580" t="str">
        <f>IF(Verzamelformulier!$GH$18=0,"---",Verzamelformulier!$GH$33/Verzamelformulier!$GH$18)</f>
        <v>---</v>
      </c>
      <c r="I73" s="637"/>
      <c r="J73" s="637"/>
      <c r="K73" s="637"/>
      <c r="L73" s="580" t="str">
        <f>IF(Verzamelformulier!$GH$18=0,"---",Verzamelformulier!$GH$34/Verzamelformulier!$GH$18)</f>
        <v>---</v>
      </c>
      <c r="M73" s="639"/>
      <c r="N73" s="639"/>
      <c r="O73" s="639"/>
      <c r="P73" s="580" t="str">
        <f>IF(Verzamelformulier!$GH$18=0,"---",Verzamelformulier!$GH$35/Verzamelformulier!$GH$18)</f>
        <v>---</v>
      </c>
      <c r="Q73" s="637"/>
      <c r="R73" s="637"/>
      <c r="S73" s="637"/>
      <c r="T73" s="580" t="str">
        <f>IF(Verzamelformulier!$GH$18=0,"---",Verzamelformulier!$GH$36/Verzamelformulier!$GH$18)</f>
        <v>---</v>
      </c>
      <c r="U73" s="637"/>
      <c r="V73" s="680"/>
      <c r="W73" s="680"/>
      <c r="X73" s="680"/>
      <c r="Y73" s="681"/>
      <c r="Z73" s="427"/>
      <c r="AA73" s="7"/>
      <c r="AB73" s="7"/>
    </row>
    <row r="74" spans="1:30" ht="6.75" customHeight="1" thickBot="1" x14ac:dyDescent="0.25">
      <c r="A74" s="549"/>
      <c r="B74" s="475"/>
      <c r="C74" s="476"/>
      <c r="D74" s="581"/>
      <c r="E74" s="733"/>
      <c r="F74" s="734"/>
      <c r="G74" s="735"/>
      <c r="H74" s="581"/>
      <c r="I74" s="733"/>
      <c r="J74" s="734"/>
      <c r="K74" s="735"/>
      <c r="L74" s="581"/>
      <c r="M74" s="733"/>
      <c r="N74" s="734"/>
      <c r="O74" s="735"/>
      <c r="P74" s="581"/>
      <c r="Q74" s="730"/>
      <c r="R74" s="731"/>
      <c r="S74" s="732"/>
      <c r="T74" s="581"/>
      <c r="U74" s="637"/>
      <c r="V74" s="680"/>
      <c r="W74" s="680"/>
      <c r="X74" s="680"/>
      <c r="Y74" s="681"/>
      <c r="Z74" s="427"/>
      <c r="AA74" s="7"/>
      <c r="AB74" s="7"/>
    </row>
    <row r="75" spans="1:30" ht="6.75" customHeight="1" x14ac:dyDescent="0.2">
      <c r="A75" s="5"/>
      <c r="B75" s="490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586"/>
      <c r="Z75" s="427"/>
      <c r="AA75" s="7"/>
      <c r="AB75" s="7"/>
    </row>
    <row r="76" spans="1:30" ht="27" customHeight="1" x14ac:dyDescent="0.2">
      <c r="A76" s="260"/>
      <c r="B76" s="574" t="s">
        <v>319</v>
      </c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6"/>
      <c r="V76" s="678"/>
      <c r="W76" s="678"/>
      <c r="X76" s="678"/>
      <c r="Y76" s="679"/>
      <c r="Z76" s="427"/>
      <c r="AA76" s="289"/>
      <c r="AB76" s="7"/>
    </row>
    <row r="77" spans="1:30" ht="71.25" customHeight="1" thickBot="1" x14ac:dyDescent="0.25">
      <c r="A77" s="237" t="s">
        <v>94</v>
      </c>
      <c r="B77" s="1"/>
      <c r="C77" s="523" t="s">
        <v>182</v>
      </c>
      <c r="D77" s="566"/>
      <c r="E77" s="566"/>
      <c r="F77" s="118"/>
      <c r="G77" s="523" t="s">
        <v>183</v>
      </c>
      <c r="H77" s="621"/>
      <c r="I77" s="621"/>
      <c r="J77" s="118"/>
      <c r="K77" s="523" t="s">
        <v>184</v>
      </c>
      <c r="L77" s="523"/>
      <c r="M77" s="523"/>
      <c r="N77" s="119"/>
      <c r="O77" s="523" t="s">
        <v>185</v>
      </c>
      <c r="P77" s="523"/>
      <c r="Q77" s="523"/>
      <c r="R77" s="118"/>
      <c r="S77" s="523" t="s">
        <v>195</v>
      </c>
      <c r="T77" s="523"/>
      <c r="U77" s="523"/>
      <c r="V77" s="680"/>
      <c r="W77" s="680"/>
      <c r="X77" s="680"/>
      <c r="Y77" s="681"/>
      <c r="Z77" s="427"/>
      <c r="AA77" s="289"/>
      <c r="AB77" s="7"/>
    </row>
    <row r="78" spans="1:30" ht="6.75" customHeight="1" thickBot="1" x14ac:dyDescent="0.25">
      <c r="A78" s="620" t="s">
        <v>95</v>
      </c>
      <c r="B78" s="675"/>
      <c r="C78" s="675"/>
      <c r="D78" s="582" t="str">
        <f>IF(Verzamelformulier!$GH$79=0,"---",Verzamelformulier!$GD$41/Verzamelformulier!$GH$79)</f>
        <v>---</v>
      </c>
      <c r="E78" s="622"/>
      <c r="F78" s="622"/>
      <c r="G78" s="622"/>
      <c r="H78" s="582" t="str">
        <f>IF(Verzamelformulier!$GH$79=0,"---",Verzamelformulier!$GD$42/Verzamelformulier!$GH$79)</f>
        <v>---</v>
      </c>
      <c r="I78" s="584"/>
      <c r="J78" s="584"/>
      <c r="K78" s="584"/>
      <c r="L78" s="582" t="str">
        <f>IF(Verzamelformulier!$GH$79=0,"---",Verzamelformulier!$GD$43/Verzamelformulier!$GH$79)</f>
        <v>---</v>
      </c>
      <c r="M78" s="676"/>
      <c r="N78" s="584"/>
      <c r="O78" s="677"/>
      <c r="P78" s="582" t="str">
        <f>IF(Verzamelformulier!$GH$79=0,"---",Verzamelformulier!$GD$44/Verzamelformulier!$GH$79)</f>
        <v>---</v>
      </c>
      <c r="Q78" s="584"/>
      <c r="R78" s="584"/>
      <c r="S78" s="584"/>
      <c r="T78" s="582" t="str">
        <f>IF(Verzamelformulier!$GH$79=0,"---",Verzamelformulier!$GD$45/Verzamelformulier!$GH$79)</f>
        <v>---</v>
      </c>
      <c r="U78" s="637"/>
      <c r="V78" s="680"/>
      <c r="W78" s="680"/>
      <c r="X78" s="680"/>
      <c r="Y78" s="681"/>
      <c r="Z78" s="427"/>
      <c r="AA78" s="289"/>
      <c r="AB78" s="7"/>
    </row>
    <row r="79" spans="1:30" ht="6.75" customHeight="1" thickBot="1" x14ac:dyDescent="0.25">
      <c r="A79" s="620"/>
      <c r="B79" s="461"/>
      <c r="C79" s="462"/>
      <c r="D79" s="583"/>
      <c r="E79" s="427"/>
      <c r="F79" s="427"/>
      <c r="G79" s="427"/>
      <c r="H79" s="583"/>
      <c r="I79" s="637"/>
      <c r="J79" s="637"/>
      <c r="K79" s="637"/>
      <c r="L79" s="583"/>
      <c r="M79" s="638"/>
      <c r="N79" s="638"/>
      <c r="O79" s="638"/>
      <c r="P79" s="583"/>
      <c r="Q79" s="637"/>
      <c r="R79" s="637"/>
      <c r="S79" s="637"/>
      <c r="T79" s="583"/>
      <c r="U79" s="637"/>
      <c r="V79" s="680"/>
      <c r="W79" s="680"/>
      <c r="X79" s="680"/>
      <c r="Y79" s="681"/>
      <c r="Z79" s="427"/>
      <c r="AA79" s="289"/>
      <c r="AB79" s="7"/>
    </row>
    <row r="80" spans="1:30" ht="6.75" customHeight="1" thickBot="1" x14ac:dyDescent="0.25">
      <c r="A80" s="44"/>
      <c r="B80" s="461"/>
      <c r="C80" s="462"/>
      <c r="D80" s="1"/>
      <c r="E80" s="427"/>
      <c r="F80" s="427"/>
      <c r="G80" s="427"/>
      <c r="H80" s="45"/>
      <c r="I80" s="637"/>
      <c r="J80" s="637"/>
      <c r="K80" s="637"/>
      <c r="L80" s="45"/>
      <c r="M80" s="637"/>
      <c r="N80" s="637"/>
      <c r="O80" s="637"/>
      <c r="P80" s="45"/>
      <c r="Q80" s="637"/>
      <c r="R80" s="637"/>
      <c r="S80" s="637"/>
      <c r="T80" s="45"/>
      <c r="U80" s="637"/>
      <c r="V80" s="680"/>
      <c r="W80" s="680"/>
      <c r="X80" s="680"/>
      <c r="Y80" s="681"/>
      <c r="Z80" s="427"/>
      <c r="AA80" s="289"/>
      <c r="AB80" s="7"/>
    </row>
    <row r="81" spans="1:32" ht="6.75" customHeight="1" thickBot="1" x14ac:dyDescent="0.25">
      <c r="A81" s="549" t="s">
        <v>96</v>
      </c>
      <c r="B81" s="461"/>
      <c r="C81" s="462"/>
      <c r="D81" s="580" t="str">
        <f>IF(Verzamelformulier!$GL$79=0,"---",Verzamelformulier!$GH$41/Verzamelformulier!$GL$79)</f>
        <v>---</v>
      </c>
      <c r="E81" s="427"/>
      <c r="F81" s="427"/>
      <c r="G81" s="427"/>
      <c r="H81" s="580" t="str">
        <f>IF(Verzamelformulier!$GL$79=0,"---",Verzamelformulier!$GH$42/Verzamelformulier!$GL$79)</f>
        <v>---</v>
      </c>
      <c r="I81" s="637"/>
      <c r="J81" s="637"/>
      <c r="K81" s="637"/>
      <c r="L81" s="580" t="str">
        <f>IF(Verzamelformulier!$GL$79=0,"---",Verzamelformulier!$GH$43/Verzamelformulier!$GL$79)</f>
        <v>---</v>
      </c>
      <c r="M81" s="639"/>
      <c r="N81" s="639"/>
      <c r="O81" s="639"/>
      <c r="P81" s="580" t="str">
        <f>IF(Verzamelformulier!$GL$79=0,"---",Verzamelformulier!$GH$44/Verzamelformulier!$GL$79)</f>
        <v>---</v>
      </c>
      <c r="Q81" s="637"/>
      <c r="R81" s="637"/>
      <c r="S81" s="637"/>
      <c r="T81" s="580" t="str">
        <f>IF(Verzamelformulier!$GL$79=0,"---",Verzamelformulier!$GH$45/Verzamelformulier!$GL$79)</f>
        <v>---</v>
      </c>
      <c r="U81" s="637"/>
      <c r="V81" s="680"/>
      <c r="W81" s="680"/>
      <c r="X81" s="680"/>
      <c r="Y81" s="681"/>
      <c r="Z81" s="427"/>
      <c r="AA81" s="289"/>
      <c r="AB81" s="7"/>
    </row>
    <row r="82" spans="1:32" ht="6.75" customHeight="1" thickBot="1" x14ac:dyDescent="0.25">
      <c r="A82" s="549"/>
      <c r="B82" s="475"/>
      <c r="C82" s="476"/>
      <c r="D82" s="581"/>
      <c r="E82" s="733"/>
      <c r="F82" s="734"/>
      <c r="G82" s="735"/>
      <c r="H82" s="581"/>
      <c r="I82" s="733"/>
      <c r="J82" s="734"/>
      <c r="K82" s="735"/>
      <c r="L82" s="581"/>
      <c r="M82" s="733"/>
      <c r="N82" s="734"/>
      <c r="O82" s="735"/>
      <c r="P82" s="581"/>
      <c r="Q82" s="730"/>
      <c r="R82" s="731"/>
      <c r="S82" s="732"/>
      <c r="T82" s="581"/>
      <c r="U82" s="637"/>
      <c r="V82" s="680"/>
      <c r="W82" s="680"/>
      <c r="X82" s="680"/>
      <c r="Y82" s="681"/>
      <c r="Z82" s="427"/>
      <c r="AA82" s="289"/>
      <c r="AB82" s="7"/>
    </row>
    <row r="83" spans="1:32" ht="6.75" customHeight="1" x14ac:dyDescent="0.2">
      <c r="A83" s="5"/>
      <c r="B83" s="490"/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586"/>
      <c r="Z83" s="427"/>
      <c r="AA83" s="289"/>
      <c r="AB83" s="7"/>
    </row>
    <row r="84" spans="1:32" ht="25.5" customHeight="1" x14ac:dyDescent="0.2">
      <c r="A84" s="551"/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427"/>
      <c r="AA84" s="7"/>
      <c r="AB84" s="7"/>
    </row>
    <row r="85" spans="1:32" ht="24" customHeight="1" x14ac:dyDescent="0.2">
      <c r="A85" s="507" t="s">
        <v>104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9"/>
      <c r="Z85" s="427"/>
      <c r="AA85" s="7"/>
      <c r="AB85" s="7"/>
    </row>
    <row r="86" spans="1:32" s="3" customFormat="1" ht="27" customHeight="1" x14ac:dyDescent="0.2">
      <c r="A86" s="275"/>
      <c r="B86" s="574" t="s">
        <v>292</v>
      </c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6"/>
      <c r="R86" s="678"/>
      <c r="S86" s="678"/>
      <c r="T86" s="678"/>
      <c r="U86" s="678"/>
      <c r="V86" s="678"/>
      <c r="W86" s="678"/>
      <c r="X86" s="678"/>
      <c r="Y86" s="679"/>
      <c r="Z86" s="427"/>
      <c r="AA86" s="57"/>
      <c r="AB86" s="7"/>
    </row>
    <row r="87" spans="1:32" ht="78" customHeight="1" thickBot="1" x14ac:dyDescent="0.25">
      <c r="A87" s="80" t="s">
        <v>111</v>
      </c>
      <c r="B87" s="8"/>
      <c r="C87" s="523" t="s">
        <v>105</v>
      </c>
      <c r="D87" s="523"/>
      <c r="E87" s="523"/>
      <c r="F87" s="12"/>
      <c r="G87" s="523" t="s">
        <v>108</v>
      </c>
      <c r="H87" s="566"/>
      <c r="I87" s="566"/>
      <c r="J87" s="12"/>
      <c r="K87" s="523" t="s">
        <v>106</v>
      </c>
      <c r="L87" s="566"/>
      <c r="M87" s="566"/>
      <c r="N87" s="74"/>
      <c r="O87" s="523" t="s">
        <v>107</v>
      </c>
      <c r="P87" s="566"/>
      <c r="Q87" s="566"/>
      <c r="R87" s="680"/>
      <c r="S87" s="680"/>
      <c r="T87" s="680"/>
      <c r="U87" s="680"/>
      <c r="V87" s="680"/>
      <c r="W87" s="680"/>
      <c r="X87" s="680"/>
      <c r="Y87" s="681"/>
      <c r="Z87" s="427"/>
      <c r="AA87" s="7"/>
      <c r="AB87" s="7"/>
      <c r="AC87" s="712"/>
      <c r="AD87" s="1"/>
      <c r="AE87" s="1"/>
      <c r="AF87" s="712"/>
    </row>
    <row r="88" spans="1:32" ht="14.25" customHeight="1" thickBot="1" x14ac:dyDescent="0.25">
      <c r="A88" s="567" t="s">
        <v>54</v>
      </c>
      <c r="B88" s="568"/>
      <c r="C88" s="565"/>
      <c r="D88" s="557" t="str">
        <f>IF(SUM(Verzamelformulier!$F$40:$FX$40)=0, "---",AVERAGE(Verzamelformulier!$F$40:$FX$40))</f>
        <v>---</v>
      </c>
      <c r="E88" s="569"/>
      <c r="F88" s="570"/>
      <c r="G88" s="571"/>
      <c r="H88" s="557" t="str">
        <f>IF(SUM(Verzamelformulier!$F$41:$FX$41)=0, "---",AVERAGE(Verzamelformulier!$F$41:$FX$41))</f>
        <v>---</v>
      </c>
      <c r="I88" s="569"/>
      <c r="J88" s="570"/>
      <c r="K88" s="571"/>
      <c r="L88" s="557" t="str">
        <f>IF(SUM(Verzamelformulier!$F$42:$FX$42)=0, "---",AVERAGE(Verzamelformulier!$F$42:$FX$42))</f>
        <v>---</v>
      </c>
      <c r="M88" s="569"/>
      <c r="N88" s="570"/>
      <c r="O88" s="571"/>
      <c r="P88" s="557" t="str">
        <f>IF(SUM(Verzamelformulier!$F$43:$FX$43)=0, "---",AVERAGE(Verzamelformulier!$F$43:$FX$43))</f>
        <v>---</v>
      </c>
      <c r="Q88" s="555"/>
      <c r="R88" s="680"/>
      <c r="S88" s="680"/>
      <c r="T88" s="680"/>
      <c r="U88" s="680"/>
      <c r="V88" s="680"/>
      <c r="W88" s="680"/>
      <c r="X88" s="680"/>
      <c r="Y88" s="681"/>
      <c r="Z88" s="427"/>
      <c r="AA88" s="7"/>
      <c r="AB88" s="7"/>
      <c r="AC88" s="712"/>
      <c r="AD88" s="1"/>
      <c r="AE88" s="1"/>
      <c r="AF88" s="712"/>
    </row>
    <row r="89" spans="1:32" ht="14.25" customHeight="1" thickBot="1" x14ac:dyDescent="0.25">
      <c r="A89" s="563"/>
      <c r="B89" s="686"/>
      <c r="C89" s="687"/>
      <c r="D89" s="558"/>
      <c r="E89" s="706"/>
      <c r="F89" s="707"/>
      <c r="G89" s="708"/>
      <c r="H89" s="558"/>
      <c r="I89" s="706"/>
      <c r="J89" s="707"/>
      <c r="K89" s="708"/>
      <c r="L89" s="558"/>
      <c r="M89" s="706"/>
      <c r="N89" s="707"/>
      <c r="O89" s="708"/>
      <c r="P89" s="558"/>
      <c r="Q89" s="555"/>
      <c r="R89" s="680"/>
      <c r="S89" s="680"/>
      <c r="T89" s="680"/>
      <c r="U89" s="680"/>
      <c r="V89" s="680"/>
      <c r="W89" s="680"/>
      <c r="X89" s="680"/>
      <c r="Y89" s="681"/>
      <c r="Z89" s="427"/>
      <c r="AA89" s="7"/>
      <c r="AB89" s="7"/>
    </row>
    <row r="90" spans="1:32" ht="5.25" customHeight="1" x14ac:dyDescent="0.2">
      <c r="A90" s="75"/>
      <c r="B90" s="490"/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586"/>
      <c r="Z90" s="427"/>
      <c r="AA90" s="7"/>
      <c r="AB90" s="7"/>
    </row>
    <row r="91" spans="1:32" ht="27" customHeight="1" x14ac:dyDescent="0.2">
      <c r="A91" s="275"/>
      <c r="B91" s="574" t="s">
        <v>293</v>
      </c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6"/>
      <c r="R91" s="577"/>
      <c r="S91" s="577"/>
      <c r="T91" s="577"/>
      <c r="U91" s="577"/>
      <c r="V91" s="577"/>
      <c r="W91" s="577"/>
      <c r="X91" s="577"/>
      <c r="Y91" s="578"/>
      <c r="Z91" s="427"/>
      <c r="AA91" s="289"/>
      <c r="AB91" s="7"/>
    </row>
    <row r="92" spans="1:32" ht="90.75" customHeight="1" thickBot="1" x14ac:dyDescent="0.25">
      <c r="A92" s="238" t="s">
        <v>111</v>
      </c>
      <c r="B92" s="8"/>
      <c r="C92" s="523" t="s">
        <v>105</v>
      </c>
      <c r="D92" s="523"/>
      <c r="E92" s="523"/>
      <c r="F92" s="12"/>
      <c r="G92" s="523" t="s">
        <v>108</v>
      </c>
      <c r="H92" s="566"/>
      <c r="I92" s="566"/>
      <c r="J92" s="12"/>
      <c r="K92" s="523" t="s">
        <v>106</v>
      </c>
      <c r="L92" s="566"/>
      <c r="M92" s="566"/>
      <c r="N92" s="74"/>
      <c r="O92" s="523" t="s">
        <v>107</v>
      </c>
      <c r="P92" s="566"/>
      <c r="Q92" s="566"/>
      <c r="R92" s="462"/>
      <c r="S92" s="462"/>
      <c r="T92" s="462"/>
      <c r="U92" s="462"/>
      <c r="V92" s="462"/>
      <c r="W92" s="462"/>
      <c r="X92" s="462"/>
      <c r="Y92" s="579"/>
      <c r="Z92" s="427"/>
      <c r="AA92" s="289"/>
      <c r="AB92" s="7"/>
    </row>
    <row r="93" spans="1:32" ht="14.25" customHeight="1" thickBot="1" x14ac:dyDescent="0.25">
      <c r="A93" s="567" t="s">
        <v>54</v>
      </c>
      <c r="B93" s="568"/>
      <c r="C93" s="565"/>
      <c r="D93" s="557" t="str">
        <f>Verzamelformulier!GO41</f>
        <v>---</v>
      </c>
      <c r="E93" s="569"/>
      <c r="F93" s="570"/>
      <c r="G93" s="571"/>
      <c r="H93" s="557" t="str">
        <f>Verzamelformulier!GO42</f>
        <v>---</v>
      </c>
      <c r="I93" s="569"/>
      <c r="J93" s="570"/>
      <c r="K93" s="571"/>
      <c r="L93" s="557" t="str">
        <f>Verzamelformulier!GO43</f>
        <v>---</v>
      </c>
      <c r="M93" s="569"/>
      <c r="N93" s="570"/>
      <c r="O93" s="571"/>
      <c r="P93" s="557" t="str">
        <f>Verzamelformulier!GO44</f>
        <v>---</v>
      </c>
      <c r="Q93" s="555"/>
      <c r="R93" s="462"/>
      <c r="S93" s="462"/>
      <c r="T93" s="462"/>
      <c r="U93" s="462"/>
      <c r="V93" s="462"/>
      <c r="W93" s="462"/>
      <c r="X93" s="462"/>
      <c r="Y93" s="579"/>
      <c r="Z93" s="427"/>
      <c r="AA93" s="289"/>
      <c r="AB93" s="7"/>
    </row>
    <row r="94" spans="1:32" ht="14.25" customHeight="1" thickBot="1" x14ac:dyDescent="0.25">
      <c r="A94" s="563"/>
      <c r="B94" s="686"/>
      <c r="C94" s="687"/>
      <c r="D94" s="558"/>
      <c r="E94" s="706"/>
      <c r="F94" s="707"/>
      <c r="G94" s="708"/>
      <c r="H94" s="558"/>
      <c r="I94" s="706"/>
      <c r="J94" s="707"/>
      <c r="K94" s="708"/>
      <c r="L94" s="558"/>
      <c r="M94" s="706"/>
      <c r="N94" s="707"/>
      <c r="O94" s="708"/>
      <c r="P94" s="558"/>
      <c r="Q94" s="555"/>
      <c r="R94" s="462"/>
      <c r="S94" s="462"/>
      <c r="T94" s="462"/>
      <c r="U94" s="462"/>
      <c r="V94" s="462"/>
      <c r="W94" s="462"/>
      <c r="X94" s="462"/>
      <c r="Y94" s="579"/>
      <c r="Z94" s="427"/>
      <c r="AA94" s="289"/>
      <c r="AB94" s="7"/>
    </row>
    <row r="95" spans="1:32" ht="5.25" customHeight="1" x14ac:dyDescent="0.2">
      <c r="A95" s="75"/>
      <c r="B95" s="490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  <c r="Y95" s="586"/>
      <c r="Z95" s="427"/>
      <c r="AA95" s="289"/>
      <c r="AB95" s="7"/>
    </row>
    <row r="96" spans="1:32" ht="33.75" customHeight="1" x14ac:dyDescent="0.2">
      <c r="A96" s="718"/>
      <c r="B96" s="718"/>
      <c r="C96" s="718"/>
      <c r="D96" s="718"/>
      <c r="E96" s="718"/>
      <c r="F96" s="718"/>
      <c r="G96" s="718"/>
      <c r="H96" s="718"/>
      <c r="I96" s="718"/>
      <c r="J96" s="718"/>
      <c r="K96" s="718"/>
      <c r="L96" s="718"/>
      <c r="M96" s="718"/>
      <c r="N96" s="718"/>
      <c r="O96" s="718"/>
      <c r="P96" s="718"/>
      <c r="Q96" s="718"/>
      <c r="R96" s="718"/>
      <c r="S96" s="718"/>
      <c r="T96" s="718"/>
      <c r="U96" s="718"/>
      <c r="V96" s="718"/>
      <c r="W96" s="718"/>
      <c r="X96" s="718"/>
      <c r="Y96" s="718"/>
      <c r="Z96" s="427"/>
      <c r="AA96" s="7"/>
      <c r="AB96" s="7"/>
    </row>
    <row r="97" spans="1:32" ht="32.25" customHeight="1" x14ac:dyDescent="0.2">
      <c r="A97" s="717" t="s">
        <v>196</v>
      </c>
      <c r="B97" s="717"/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717"/>
      <c r="T97" s="717"/>
      <c r="U97" s="717"/>
      <c r="V97" s="717"/>
      <c r="W97" s="717"/>
      <c r="X97" s="717"/>
      <c r="Y97" s="717"/>
      <c r="Z97" s="427"/>
      <c r="AA97" s="7"/>
      <c r="AB97" s="7"/>
      <c r="AD97" s="523"/>
      <c r="AE97" s="566"/>
      <c r="AF97" s="566"/>
    </row>
    <row r="98" spans="1:32" ht="24" customHeight="1" x14ac:dyDescent="0.2">
      <c r="A98" s="507" t="s">
        <v>109</v>
      </c>
      <c r="B98" s="508"/>
      <c r="C98" s="508"/>
      <c r="D98" s="508"/>
      <c r="E98" s="508"/>
      <c r="F98" s="508"/>
      <c r="G98" s="508"/>
      <c r="H98" s="508"/>
      <c r="I98" s="508"/>
      <c r="J98" s="508"/>
      <c r="K98" s="508"/>
      <c r="L98" s="508"/>
      <c r="M98" s="508"/>
      <c r="N98" s="508"/>
      <c r="O98" s="508"/>
      <c r="P98" s="508"/>
      <c r="Q98" s="508"/>
      <c r="R98" s="508"/>
      <c r="S98" s="508"/>
      <c r="T98" s="508"/>
      <c r="U98" s="508"/>
      <c r="V98" s="508"/>
      <c r="W98" s="508"/>
      <c r="X98" s="508"/>
      <c r="Y98" s="509"/>
      <c r="Z98" s="427"/>
      <c r="AA98" s="7"/>
      <c r="AB98" s="7"/>
    </row>
    <row r="99" spans="1:32" ht="93" customHeight="1" thickBot="1" x14ac:dyDescent="0.25">
      <c r="A99" s="80" t="s">
        <v>111</v>
      </c>
      <c r="B99" s="77"/>
      <c r="C99" s="474" t="s">
        <v>197</v>
      </c>
      <c r="D99" s="474"/>
      <c r="E99" s="474"/>
      <c r="F99" s="78"/>
      <c r="G99" s="474" t="s">
        <v>198</v>
      </c>
      <c r="H99" s="625"/>
      <c r="I99" s="625"/>
      <c r="J99" s="78"/>
      <c r="K99" s="474" t="s">
        <v>199</v>
      </c>
      <c r="L99" s="625"/>
      <c r="M99" s="625"/>
      <c r="N99" s="79"/>
      <c r="O99" s="474" t="s">
        <v>200</v>
      </c>
      <c r="P99" s="625"/>
      <c r="Q99" s="625"/>
      <c r="R99" s="426"/>
      <c r="S99" s="426"/>
      <c r="T99" s="426"/>
      <c r="U99" s="426"/>
      <c r="V99" s="426"/>
      <c r="W99" s="426"/>
      <c r="X99" s="426"/>
      <c r="Y99" s="431"/>
      <c r="Z99" s="427"/>
      <c r="AA99" s="7"/>
      <c r="AB99" s="7"/>
      <c r="AD99" s="95"/>
      <c r="AE99" s="12"/>
      <c r="AF99" s="12"/>
    </row>
    <row r="100" spans="1:32" ht="14.25" customHeight="1" thickBot="1" x14ac:dyDescent="0.25">
      <c r="A100" s="563" t="s">
        <v>201</v>
      </c>
      <c r="B100" s="564"/>
      <c r="C100" s="565"/>
      <c r="D100" s="572" t="str">
        <f>IF(Verzamelformulier!$E$46=0,"---",COUNTIF(Verzamelformulier!$F$49:$FX$49,"j")/Verzamelformulier!$E$46)</f>
        <v>---</v>
      </c>
      <c r="E100" s="569"/>
      <c r="F100" s="570"/>
      <c r="G100" s="571"/>
      <c r="H100" s="572" t="str">
        <f>IF(Verzamelformulier!$E$46=0,"---",COUNTIF(Verzamelformulier!$F$50:$FX$50,"j")/Verzamelformulier!$E$46)</f>
        <v>---</v>
      </c>
      <c r="I100" s="569"/>
      <c r="J100" s="570"/>
      <c r="K100" s="571"/>
      <c r="L100" s="572" t="str">
        <f>IF(Verzamelformulier!$E$46=0,"---",COUNTIF(Verzamelformulier!$F$51:$FX$51,"j")/Verzamelformulier!$E$46)</f>
        <v>---</v>
      </c>
      <c r="M100" s="569"/>
      <c r="N100" s="570"/>
      <c r="O100" s="571"/>
      <c r="P100" s="572" t="str">
        <f>IF(Verzamelformulier!$E$46=0,"---",COUNTIF(Verzamelformulier!$F$52:$FX$52,"j")/Verzamelformulier!$E$46)</f>
        <v>---</v>
      </c>
      <c r="Q100" s="7"/>
      <c r="R100" s="427"/>
      <c r="S100" s="427"/>
      <c r="T100" s="427"/>
      <c r="U100" s="427"/>
      <c r="V100" s="427"/>
      <c r="W100" s="427"/>
      <c r="X100" s="427"/>
      <c r="Y100" s="432"/>
      <c r="Z100" s="427"/>
      <c r="AA100" s="7"/>
      <c r="AB100" s="7"/>
    </row>
    <row r="101" spans="1:32" ht="17.25" customHeight="1" thickBot="1" x14ac:dyDescent="0.25">
      <c r="A101" s="563"/>
      <c r="B101" s="716"/>
      <c r="C101" s="687"/>
      <c r="D101" s="573"/>
      <c r="E101" s="706"/>
      <c r="F101" s="707"/>
      <c r="G101" s="708"/>
      <c r="H101" s="573"/>
      <c r="I101" s="706"/>
      <c r="J101" s="707"/>
      <c r="K101" s="708"/>
      <c r="L101" s="573"/>
      <c r="M101" s="706"/>
      <c r="N101" s="707"/>
      <c r="O101" s="708"/>
      <c r="P101" s="573"/>
      <c r="Q101" s="7"/>
      <c r="R101" s="427"/>
      <c r="S101" s="427"/>
      <c r="T101" s="427"/>
      <c r="U101" s="427"/>
      <c r="V101" s="427"/>
      <c r="W101" s="427"/>
      <c r="X101" s="427"/>
      <c r="Y101" s="432"/>
      <c r="Z101" s="427"/>
      <c r="AA101" s="7"/>
      <c r="AB101" s="7"/>
    </row>
    <row r="102" spans="1:32" ht="6" customHeight="1" x14ac:dyDescent="0.2">
      <c r="A102" s="75"/>
      <c r="B102" s="490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586"/>
      <c r="Z102" s="427"/>
      <c r="AA102" s="7"/>
      <c r="AB102" s="7"/>
    </row>
    <row r="103" spans="1:32" ht="25.5" customHeight="1" x14ac:dyDescent="0.2">
      <c r="A103" s="552"/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427"/>
      <c r="AA103" s="7"/>
      <c r="AB103" s="7"/>
    </row>
    <row r="104" spans="1:32" ht="24" customHeight="1" x14ac:dyDescent="0.2">
      <c r="A104" s="709" t="s">
        <v>110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1"/>
      <c r="Z104" s="427"/>
      <c r="AA104" s="7"/>
      <c r="AB104" s="7"/>
    </row>
    <row r="105" spans="1:32" ht="22.5" customHeight="1" x14ac:dyDescent="0.2">
      <c r="A105" s="81"/>
      <c r="C105" s="721" t="s">
        <v>114</v>
      </c>
      <c r="D105" s="386"/>
      <c r="E105" s="722"/>
      <c r="F105" s="83"/>
      <c r="G105" s="721" t="s">
        <v>51</v>
      </c>
      <c r="H105" s="386"/>
      <c r="I105" s="386"/>
      <c r="J105" s="386"/>
      <c r="K105" s="386"/>
      <c r="L105" s="386"/>
      <c r="M105" s="722"/>
      <c r="N105" s="82"/>
      <c r="O105" s="721" t="s">
        <v>113</v>
      </c>
      <c r="P105" s="386"/>
      <c r="Q105" s="386"/>
      <c r="R105" s="386"/>
      <c r="S105" s="386"/>
      <c r="T105" s="386"/>
      <c r="U105" s="722"/>
      <c r="V105" s="713"/>
      <c r="W105" s="714"/>
      <c r="X105" s="714"/>
      <c r="Y105" s="715"/>
      <c r="Z105" s="427"/>
      <c r="AA105" s="7"/>
      <c r="AB105" s="7"/>
    </row>
    <row r="106" spans="1:32" ht="83.25" customHeight="1" thickBot="1" x14ac:dyDescent="0.25">
      <c r="A106" s="80" t="s">
        <v>111</v>
      </c>
      <c r="B106" s="77"/>
      <c r="C106" s="474" t="s">
        <v>202</v>
      </c>
      <c r="D106" s="474"/>
      <c r="E106" s="474"/>
      <c r="F106" s="78"/>
      <c r="G106" s="474" t="s">
        <v>203</v>
      </c>
      <c r="H106" s="625"/>
      <c r="I106" s="625"/>
      <c r="J106" s="78"/>
      <c r="K106" s="474" t="s">
        <v>112</v>
      </c>
      <c r="L106" s="625"/>
      <c r="M106" s="625"/>
      <c r="N106" s="79"/>
      <c r="O106" s="474" t="s">
        <v>204</v>
      </c>
      <c r="P106" s="625"/>
      <c r="Q106" s="625"/>
      <c r="R106" s="46"/>
      <c r="S106" s="474" t="s">
        <v>124</v>
      </c>
      <c r="T106" s="625"/>
      <c r="U106" s="625"/>
      <c r="V106" s="426"/>
      <c r="W106" s="426"/>
      <c r="X106" s="426"/>
      <c r="Y106" s="431"/>
      <c r="Z106" s="427"/>
      <c r="AA106" s="7"/>
      <c r="AB106" s="7"/>
    </row>
    <row r="107" spans="1:32" ht="14.25" customHeight="1" thickBot="1" x14ac:dyDescent="0.25">
      <c r="A107" s="563" t="s">
        <v>201</v>
      </c>
      <c r="B107" s="564"/>
      <c r="C107" s="565"/>
      <c r="D107" s="572" t="str">
        <f>IF(Verzamelformulier!$E$46=0,"---",(COUNTIF(Verzamelformulier!$F$56:$FX$56,"j"))/Verzamelformulier!$E$46)</f>
        <v>---</v>
      </c>
      <c r="E107" s="569"/>
      <c r="F107" s="570"/>
      <c r="G107" s="571"/>
      <c r="H107" s="572" t="str">
        <f>IF(Verzamelformulier!$E$46=0,"---",(COUNTIF(Verzamelformulier!$F$57:$FX$57,"&gt;0"))/Verzamelformulier!$E$46)</f>
        <v>---</v>
      </c>
      <c r="I107" s="569"/>
      <c r="J107" s="570"/>
      <c r="K107" s="571"/>
      <c r="L107" s="557" t="str">
        <f>IF(Verzamelformulier!$GC$57=0,"---",Verzamelformulier!$GE$57/Verzamelformulier!$GC$57)</f>
        <v>---</v>
      </c>
      <c r="M107" s="569"/>
      <c r="N107" s="570"/>
      <c r="O107" s="571"/>
      <c r="P107" s="572" t="str">
        <f>IF(Verzamelformulier!$E$46=0,"---",(COUNTIF(Verzamelformulier!$F$58:$FX$58,"&gt;0"))/Verzamelformulier!$E$46)</f>
        <v>---</v>
      </c>
      <c r="Q107" s="569"/>
      <c r="R107" s="570"/>
      <c r="S107" s="571"/>
      <c r="T107" s="557" t="str">
        <f>IF(Verzamelformulier!$GC$58=0,"---",Verzamelformulier!$GE$58/Verzamelformulier!$GC$58)</f>
        <v>---</v>
      </c>
      <c r="U107" s="555"/>
      <c r="V107" s="427"/>
      <c r="W107" s="427"/>
      <c r="X107" s="427"/>
      <c r="Y107" s="432"/>
      <c r="Z107" s="427"/>
      <c r="AA107" s="7"/>
      <c r="AB107" s="7"/>
    </row>
    <row r="108" spans="1:32" ht="17.25" customHeight="1" thickBot="1" x14ac:dyDescent="0.25">
      <c r="A108" s="563"/>
      <c r="B108" s="716"/>
      <c r="C108" s="687"/>
      <c r="D108" s="573"/>
      <c r="E108" s="706"/>
      <c r="F108" s="707"/>
      <c r="G108" s="708"/>
      <c r="H108" s="573"/>
      <c r="I108" s="706"/>
      <c r="J108" s="707"/>
      <c r="K108" s="708"/>
      <c r="L108" s="558"/>
      <c r="M108" s="555"/>
      <c r="N108" s="427"/>
      <c r="O108" s="556"/>
      <c r="P108" s="573"/>
      <c r="Q108" s="555"/>
      <c r="R108" s="427"/>
      <c r="S108" s="556"/>
      <c r="T108" s="558"/>
      <c r="U108" s="555"/>
      <c r="V108" s="427"/>
      <c r="W108" s="427"/>
      <c r="X108" s="427"/>
      <c r="Y108" s="432"/>
      <c r="Z108" s="427"/>
      <c r="AA108" s="7"/>
      <c r="AB108" s="7"/>
    </row>
    <row r="109" spans="1:32" ht="5.25" customHeight="1" x14ac:dyDescent="0.2">
      <c r="A109" s="75"/>
      <c r="B109" s="490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586"/>
      <c r="Z109" s="427"/>
      <c r="AA109" s="7"/>
      <c r="AB109" s="7"/>
    </row>
    <row r="110" spans="1:32" ht="25.5" customHeight="1" x14ac:dyDescent="0.2">
      <c r="A110" s="553"/>
      <c r="B110" s="553"/>
      <c r="C110" s="553"/>
      <c r="D110" s="553"/>
      <c r="E110" s="553"/>
      <c r="F110" s="553"/>
      <c r="G110" s="553"/>
      <c r="H110" s="553"/>
      <c r="I110" s="553"/>
      <c r="J110" s="553"/>
      <c r="K110" s="553"/>
      <c r="L110" s="553"/>
      <c r="M110" s="553"/>
      <c r="N110" s="553"/>
      <c r="O110" s="553"/>
      <c r="P110" s="553"/>
      <c r="Q110" s="553"/>
      <c r="R110" s="553"/>
      <c r="S110" s="553"/>
      <c r="T110" s="553"/>
      <c r="U110" s="553"/>
      <c r="V110" s="553"/>
      <c r="W110" s="553"/>
      <c r="X110" s="553"/>
      <c r="Y110" s="553"/>
      <c r="Z110" s="427"/>
      <c r="AA110" s="7"/>
      <c r="AB110" s="7"/>
      <c r="AC110" s="14"/>
    </row>
    <row r="111" spans="1:32" ht="24" customHeight="1" x14ac:dyDescent="0.2">
      <c r="A111" s="510" t="s">
        <v>115</v>
      </c>
      <c r="B111" s="511"/>
      <c r="C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  <c r="R111" s="511"/>
      <c r="S111" s="511"/>
      <c r="T111" s="511"/>
      <c r="U111" s="511"/>
      <c r="V111" s="511"/>
      <c r="W111" s="511"/>
      <c r="X111" s="511"/>
      <c r="Y111" s="512"/>
      <c r="Z111" s="427"/>
      <c r="AA111" s="7"/>
      <c r="AB111" s="7"/>
    </row>
    <row r="112" spans="1:32" ht="93.75" customHeight="1" thickBot="1" x14ac:dyDescent="0.25">
      <c r="A112" s="80" t="s">
        <v>294</v>
      </c>
      <c r="B112" s="96"/>
      <c r="C112" s="601" t="s">
        <v>205</v>
      </c>
      <c r="D112" s="601"/>
      <c r="E112" s="601"/>
      <c r="F112" s="84"/>
      <c r="G112" s="601" t="s">
        <v>206</v>
      </c>
      <c r="H112" s="602"/>
      <c r="I112" s="602"/>
      <c r="J112" s="100"/>
      <c r="K112" s="601" t="s">
        <v>207</v>
      </c>
      <c r="L112" s="602"/>
      <c r="M112" s="602"/>
      <c r="N112" s="688"/>
      <c r="O112" s="688"/>
      <c r="P112" s="688"/>
      <c r="Q112" s="688"/>
      <c r="R112" s="688"/>
      <c r="S112" s="688"/>
      <c r="T112" s="688"/>
      <c r="U112" s="688"/>
      <c r="V112" s="688"/>
      <c r="W112" s="688"/>
      <c r="X112" s="688"/>
      <c r="Y112" s="689"/>
      <c r="Z112" s="427"/>
      <c r="AA112" s="7"/>
      <c r="AB112" s="7"/>
      <c r="AC112" s="14"/>
    </row>
    <row r="113" spans="1:30" ht="6" customHeight="1" thickBot="1" x14ac:dyDescent="0.25">
      <c r="A113" s="724" t="s">
        <v>117</v>
      </c>
      <c r="B113" s="561"/>
      <c r="C113" s="725"/>
      <c r="D113" s="640" t="str">
        <f>IF(Verzamelformulier!$E$46=0,"---",COUNTIF(Verzamelformulier!$F$62:$FX$62,"J")/Verzamelformulier!$E$46)</f>
        <v>---</v>
      </c>
      <c r="E113" s="726"/>
      <c r="F113" s="666"/>
      <c r="G113" s="727"/>
      <c r="H113" s="623" t="str">
        <f>IF(Verzamelformulier!$E$46=0,"---",COUNTIF(Verzamelformulier!$F$63:$FX$63,"j")/Verzamelformulier!$E$46)</f>
        <v>---</v>
      </c>
      <c r="I113" s="703"/>
      <c r="J113" s="693"/>
      <c r="K113" s="704"/>
      <c r="L113" s="623" t="str">
        <f>IF(Verzamelformulier!$E$46=0,"---",COUNTIF(Verzamelformulier!$F$64:$FX$64,"j")/Verzamelformulier!$E$46)</f>
        <v>---</v>
      </c>
      <c r="M113" s="693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90"/>
      <c r="Z113" s="427"/>
      <c r="AA113" s="7"/>
      <c r="AB113" s="7"/>
    </row>
    <row r="114" spans="1:30" ht="6" customHeight="1" thickBot="1" x14ac:dyDescent="0.25">
      <c r="A114" s="723"/>
      <c r="B114" s="559"/>
      <c r="C114" s="560"/>
      <c r="D114" s="641"/>
      <c r="E114" s="695"/>
      <c r="F114" s="696"/>
      <c r="G114" s="697"/>
      <c r="H114" s="624"/>
      <c r="I114" s="696"/>
      <c r="J114" s="696"/>
      <c r="K114" s="696"/>
      <c r="L114" s="624"/>
      <c r="M114" s="693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90"/>
      <c r="Z114" s="427"/>
      <c r="AA114" s="7"/>
      <c r="AB114" s="7"/>
    </row>
    <row r="115" spans="1:30" ht="6" customHeight="1" thickBot="1" x14ac:dyDescent="0.25">
      <c r="A115" s="97"/>
      <c r="B115" s="698"/>
      <c r="C115" s="561"/>
      <c r="D115" s="561"/>
      <c r="E115" s="561"/>
      <c r="F115" s="561"/>
      <c r="G115" s="561"/>
      <c r="H115" s="59"/>
      <c r="I115" s="666"/>
      <c r="J115" s="666"/>
      <c r="K115" s="666"/>
      <c r="L115" s="119"/>
      <c r="M115" s="693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90"/>
      <c r="Z115" s="427"/>
      <c r="AA115" s="7"/>
      <c r="AB115" s="7"/>
    </row>
    <row r="116" spans="1:30" ht="6" customHeight="1" thickBot="1" x14ac:dyDescent="0.25">
      <c r="A116" s="723" t="s">
        <v>118</v>
      </c>
      <c r="B116" s="699"/>
      <c r="C116" s="562"/>
      <c r="D116" s="562"/>
      <c r="E116" s="562"/>
      <c r="F116" s="562"/>
      <c r="G116" s="562"/>
      <c r="H116" s="623" t="str">
        <f>IF(Verzamelformulier!$E$46=0,"---",COUNTIF(Verzamelformulier!$F$63:$FX$63,"N")/Verzamelformulier!$E$46)</f>
        <v>---</v>
      </c>
      <c r="I116" s="705"/>
      <c r="J116" s="705"/>
      <c r="K116" s="705"/>
      <c r="L116" s="623" t="str">
        <f>IF(Verzamelformulier!$E$46=0,"---",COUNTIF(Verzamelformulier!$F$64:$FX$64,"N")/Verzamelformulier!$E$46)</f>
        <v>---</v>
      </c>
      <c r="M116" s="693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90"/>
      <c r="Z116" s="427"/>
      <c r="AA116" s="7"/>
      <c r="AB116" s="7"/>
    </row>
    <row r="117" spans="1:30" ht="6" customHeight="1" thickBot="1" x14ac:dyDescent="0.25">
      <c r="A117" s="723"/>
      <c r="B117" s="559"/>
      <c r="C117" s="559"/>
      <c r="D117" s="559"/>
      <c r="E117" s="559"/>
      <c r="F117" s="559"/>
      <c r="G117" s="559"/>
      <c r="H117" s="624"/>
      <c r="I117" s="696"/>
      <c r="J117" s="696"/>
      <c r="K117" s="696"/>
      <c r="L117" s="624"/>
      <c r="M117" s="693"/>
      <c r="N117" s="600"/>
      <c r="O117" s="600"/>
      <c r="P117" s="600"/>
      <c r="Q117" s="600"/>
      <c r="R117" s="600"/>
      <c r="S117" s="600"/>
      <c r="T117" s="600"/>
      <c r="U117" s="600"/>
      <c r="V117" s="600"/>
      <c r="W117" s="600"/>
      <c r="X117" s="600"/>
      <c r="Y117" s="690"/>
      <c r="Z117" s="427"/>
      <c r="AA117" s="7"/>
      <c r="AB117" s="7"/>
    </row>
    <row r="118" spans="1:30" ht="6" customHeight="1" thickBot="1" x14ac:dyDescent="0.25">
      <c r="A118" s="98"/>
      <c r="B118" s="561"/>
      <c r="C118" s="561"/>
      <c r="D118" s="561"/>
      <c r="E118" s="561"/>
      <c r="F118" s="561"/>
      <c r="G118" s="561"/>
      <c r="H118" s="59"/>
      <c r="I118" s="666"/>
      <c r="J118" s="666"/>
      <c r="K118" s="666"/>
      <c r="L118" s="59"/>
      <c r="M118" s="693"/>
      <c r="N118" s="600"/>
      <c r="O118" s="600"/>
      <c r="P118" s="600"/>
      <c r="Q118" s="600"/>
      <c r="R118" s="600"/>
      <c r="S118" s="600"/>
      <c r="T118" s="600"/>
      <c r="U118" s="600"/>
      <c r="V118" s="600"/>
      <c r="W118" s="600"/>
      <c r="X118" s="600"/>
      <c r="Y118" s="690"/>
      <c r="Z118" s="427"/>
      <c r="AA118" s="7"/>
      <c r="AB118" s="7"/>
    </row>
    <row r="119" spans="1:30" ht="6" customHeight="1" thickBot="1" x14ac:dyDescent="0.25">
      <c r="A119" s="723" t="s">
        <v>119</v>
      </c>
      <c r="B119" s="562"/>
      <c r="C119" s="562"/>
      <c r="D119" s="562"/>
      <c r="E119" s="562"/>
      <c r="F119" s="562"/>
      <c r="G119" s="562"/>
      <c r="H119" s="623" t="str">
        <f>IF(Verzamelformulier!$E$46=0,"---",COUNTIF(Verzamelformulier!$F$63:$FX$63,"s")/Verzamelformulier!$E$46)</f>
        <v>---</v>
      </c>
      <c r="I119" s="705"/>
      <c r="J119" s="705"/>
      <c r="K119" s="705"/>
      <c r="L119" s="623" t="str">
        <f>IF(Verzamelformulier!$E$46=0,"---",COUNTIF(Verzamelformulier!$F$64:$FX$64,"s")/Verzamelformulier!$E$46)</f>
        <v>---</v>
      </c>
      <c r="M119" s="693"/>
      <c r="N119" s="600"/>
      <c r="O119" s="600"/>
      <c r="P119" s="600"/>
      <c r="Q119" s="600"/>
      <c r="R119" s="600"/>
      <c r="S119" s="600"/>
      <c r="T119" s="600"/>
      <c r="U119" s="600"/>
      <c r="V119" s="600"/>
      <c r="W119" s="600"/>
      <c r="X119" s="600"/>
      <c r="Y119" s="690"/>
      <c r="Z119" s="427"/>
      <c r="AA119" s="7"/>
      <c r="AB119" s="7"/>
    </row>
    <row r="120" spans="1:30" ht="6" customHeight="1" thickBot="1" x14ac:dyDescent="0.25">
      <c r="A120" s="723"/>
      <c r="B120" s="700"/>
      <c r="C120" s="559"/>
      <c r="D120" s="559"/>
      <c r="E120" s="559"/>
      <c r="F120" s="559"/>
      <c r="G120" s="560"/>
      <c r="H120" s="624"/>
      <c r="I120" s="695"/>
      <c r="J120" s="696"/>
      <c r="K120" s="697"/>
      <c r="L120" s="624"/>
      <c r="M120" s="693"/>
      <c r="N120" s="600"/>
      <c r="O120" s="600"/>
      <c r="P120" s="600"/>
      <c r="Q120" s="600"/>
      <c r="R120" s="600"/>
      <c r="S120" s="600"/>
      <c r="T120" s="600"/>
      <c r="U120" s="600"/>
      <c r="V120" s="600"/>
      <c r="W120" s="600"/>
      <c r="X120" s="600"/>
      <c r="Y120" s="690"/>
      <c r="Z120" s="427"/>
      <c r="AA120" s="7"/>
      <c r="AB120" s="7"/>
    </row>
    <row r="121" spans="1:30" ht="6" customHeight="1" x14ac:dyDescent="0.2">
      <c r="A121" s="99"/>
      <c r="B121" s="701"/>
      <c r="C121" s="702"/>
      <c r="D121" s="702"/>
      <c r="E121" s="702"/>
      <c r="F121" s="702"/>
      <c r="G121" s="702"/>
      <c r="H121" s="702"/>
      <c r="I121" s="702"/>
      <c r="J121" s="702"/>
      <c r="K121" s="702"/>
      <c r="L121" s="702"/>
      <c r="M121" s="694"/>
      <c r="N121" s="691"/>
      <c r="O121" s="691"/>
      <c r="P121" s="691"/>
      <c r="Q121" s="691"/>
      <c r="R121" s="691"/>
      <c r="S121" s="691"/>
      <c r="T121" s="691"/>
      <c r="U121" s="691"/>
      <c r="V121" s="691"/>
      <c r="W121" s="691"/>
      <c r="X121" s="691"/>
      <c r="Y121" s="692"/>
      <c r="Z121" s="427"/>
      <c r="AA121" s="7"/>
      <c r="AB121" s="7"/>
    </row>
    <row r="122" spans="1:30" ht="41.25" customHeight="1" x14ac:dyDescent="0.2">
      <c r="A122" s="554"/>
      <c r="B122" s="554"/>
      <c r="C122" s="554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4"/>
      <c r="Y122" s="554"/>
      <c r="Z122" s="7"/>
      <c r="AA122" s="7"/>
      <c r="AB122" s="7"/>
    </row>
    <row r="123" spans="1:30" ht="16.5" customHeight="1" x14ac:dyDescent="0.2">
      <c r="A123" s="719" t="s">
        <v>291</v>
      </c>
      <c r="B123" s="720"/>
      <c r="C123" s="720"/>
      <c r="D123" s="720"/>
      <c r="E123" s="720"/>
      <c r="F123" s="720"/>
      <c r="G123" s="720"/>
      <c r="H123" s="720"/>
      <c r="I123" s="720"/>
      <c r="J123" s="720"/>
      <c r="K123" s="720"/>
      <c r="L123" s="720"/>
      <c r="M123" s="720"/>
      <c r="N123" s="720"/>
      <c r="O123" s="720"/>
      <c r="P123" s="720"/>
      <c r="Q123" s="720"/>
      <c r="R123" s="720"/>
      <c r="S123" s="720"/>
      <c r="T123" s="720"/>
      <c r="U123" s="720"/>
      <c r="V123" s="720"/>
      <c r="W123" s="720"/>
      <c r="X123" s="720"/>
      <c r="Y123" s="720"/>
      <c r="Z123" s="7"/>
      <c r="AA123" s="7"/>
      <c r="AB123" s="7"/>
    </row>
    <row r="124" spans="1:30" ht="6" customHeight="1" x14ac:dyDescent="0.2">
      <c r="A124" s="91"/>
      <c r="B124" s="66"/>
      <c r="C124" s="66"/>
      <c r="D124" s="59"/>
      <c r="E124" s="57"/>
      <c r="F124" s="57"/>
      <c r="G124" s="57"/>
      <c r="H124" s="59"/>
      <c r="I124" s="57"/>
      <c r="J124" s="57"/>
      <c r="K124" s="57"/>
      <c r="L124" s="59"/>
      <c r="M124" s="53"/>
      <c r="N124" s="53"/>
      <c r="O124" s="57"/>
      <c r="P124" s="71"/>
      <c r="Q124" s="57"/>
      <c r="R124" s="57"/>
      <c r="S124" s="57"/>
      <c r="T124" s="71"/>
      <c r="U124" s="57"/>
      <c r="V124" s="57"/>
      <c r="W124" s="57"/>
      <c r="X124" s="72"/>
      <c r="Y124" s="57"/>
      <c r="Z124" s="7"/>
      <c r="AA124" s="7"/>
      <c r="AB124" s="7"/>
    </row>
    <row r="125" spans="1:30" ht="6" customHeight="1" x14ac:dyDescent="0.2">
      <c r="A125" s="58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53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7"/>
      <c r="AA125" s="7"/>
      <c r="AB125" s="7"/>
    </row>
    <row r="126" spans="1:30" ht="27.75" customHeight="1" x14ac:dyDescent="0.2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7"/>
      <c r="AA126" s="7"/>
      <c r="AB126" s="7"/>
    </row>
    <row r="127" spans="1:30" ht="54" customHeight="1" x14ac:dyDescent="0.2">
      <c r="A127" s="68"/>
      <c r="B127" s="53"/>
      <c r="C127" s="93"/>
      <c r="D127" s="86"/>
      <c r="E127" s="86"/>
      <c r="F127" s="57"/>
      <c r="G127" s="93"/>
      <c r="H127" s="86"/>
      <c r="I127" s="86"/>
      <c r="J127" s="61"/>
      <c r="K127" s="93"/>
      <c r="L127" s="86"/>
      <c r="M127" s="86"/>
      <c r="N127" s="61"/>
      <c r="O127" s="93"/>
      <c r="P127" s="86"/>
      <c r="Q127" s="86"/>
      <c r="R127" s="61"/>
      <c r="S127" s="93"/>
      <c r="T127" s="86"/>
      <c r="U127" s="86"/>
      <c r="V127" s="62"/>
      <c r="W127" s="73"/>
      <c r="X127" s="94"/>
      <c r="Y127" s="57"/>
      <c r="Z127" s="7"/>
      <c r="AA127" s="7"/>
      <c r="AB127" s="7"/>
      <c r="AC127" s="14"/>
      <c r="AD127" s="14"/>
    </row>
    <row r="128" spans="1:30" ht="6" customHeight="1" x14ac:dyDescent="0.2">
      <c r="A128" s="85"/>
      <c r="B128" s="66"/>
      <c r="C128" s="66"/>
      <c r="D128" s="59"/>
      <c r="E128" s="57"/>
      <c r="F128" s="57"/>
      <c r="G128" s="86"/>
      <c r="H128" s="86"/>
      <c r="I128" s="86"/>
      <c r="J128" s="61"/>
      <c r="K128" s="86"/>
      <c r="L128" s="86"/>
      <c r="M128" s="86"/>
      <c r="N128" s="61"/>
      <c r="O128" s="86"/>
      <c r="P128" s="86"/>
      <c r="Q128" s="86"/>
      <c r="R128" s="61"/>
      <c r="S128" s="86"/>
      <c r="T128" s="86"/>
      <c r="U128" s="86"/>
      <c r="V128" s="62"/>
      <c r="W128" s="73"/>
      <c r="X128" s="87"/>
      <c r="Y128" s="57"/>
      <c r="Z128" s="7"/>
      <c r="AA128" s="7"/>
      <c r="AB128" s="7"/>
    </row>
    <row r="129" spans="1:28" ht="6" customHeight="1" x14ac:dyDescent="0.2">
      <c r="A129" s="85"/>
      <c r="B129" s="66"/>
      <c r="C129" s="66"/>
      <c r="D129" s="59"/>
      <c r="E129" s="57"/>
      <c r="F129" s="57"/>
      <c r="G129" s="86"/>
      <c r="H129" s="86"/>
      <c r="I129" s="86"/>
      <c r="J129" s="61"/>
      <c r="K129" s="86"/>
      <c r="L129" s="86"/>
      <c r="M129" s="86"/>
      <c r="N129" s="61"/>
      <c r="O129" s="86"/>
      <c r="P129" s="86"/>
      <c r="Q129" s="86"/>
      <c r="R129" s="61"/>
      <c r="S129" s="86"/>
      <c r="T129" s="86"/>
      <c r="U129" s="86"/>
      <c r="V129" s="62"/>
      <c r="W129" s="73"/>
      <c r="X129" s="87"/>
      <c r="Y129" s="57"/>
      <c r="Z129" s="7"/>
      <c r="AA129" s="7"/>
      <c r="AB129" s="7"/>
    </row>
    <row r="130" spans="1:28" ht="6" customHeight="1" x14ac:dyDescent="0.2">
      <c r="A130" s="63"/>
      <c r="B130" s="66"/>
      <c r="C130" s="66"/>
      <c r="D130" s="53"/>
      <c r="E130" s="57"/>
      <c r="F130" s="57"/>
      <c r="G130" s="86"/>
      <c r="H130" s="86"/>
      <c r="I130" s="86"/>
      <c r="J130" s="61"/>
      <c r="K130" s="86"/>
      <c r="L130" s="86"/>
      <c r="M130" s="86"/>
      <c r="N130" s="61"/>
      <c r="O130" s="86"/>
      <c r="P130" s="86"/>
      <c r="Q130" s="86"/>
      <c r="R130" s="61"/>
      <c r="S130" s="86"/>
      <c r="T130" s="86"/>
      <c r="U130" s="86"/>
      <c r="V130" s="62"/>
      <c r="W130" s="73"/>
      <c r="X130" s="87"/>
      <c r="Y130" s="57"/>
      <c r="Z130" s="7"/>
      <c r="AA130" s="7"/>
      <c r="AB130" s="7"/>
    </row>
    <row r="131" spans="1:28" ht="6" customHeight="1" x14ac:dyDescent="0.2">
      <c r="A131" s="88"/>
      <c r="B131" s="66"/>
      <c r="C131" s="66"/>
      <c r="D131" s="59"/>
      <c r="E131" s="57"/>
      <c r="F131" s="57"/>
      <c r="G131" s="57"/>
      <c r="H131" s="57"/>
      <c r="I131" s="57"/>
      <c r="J131" s="57"/>
      <c r="K131" s="57"/>
      <c r="L131" s="57"/>
      <c r="M131" s="57"/>
      <c r="N131" s="53"/>
      <c r="O131" s="71"/>
      <c r="P131" s="71"/>
      <c r="Q131" s="71"/>
      <c r="R131" s="71"/>
      <c r="S131" s="71"/>
      <c r="T131" s="71"/>
      <c r="U131" s="57"/>
      <c r="V131" s="57"/>
      <c r="W131" s="57"/>
      <c r="X131" s="72"/>
      <c r="Y131" s="57"/>
      <c r="Z131" s="7"/>
      <c r="AA131" s="7"/>
      <c r="AB131" s="7"/>
    </row>
    <row r="132" spans="1:28" ht="6" customHeight="1" x14ac:dyDescent="0.2">
      <c r="A132" s="88"/>
      <c r="B132" s="66"/>
      <c r="C132" s="66"/>
      <c r="D132" s="59"/>
      <c r="E132" s="57"/>
      <c r="F132" s="57"/>
      <c r="G132" s="57"/>
      <c r="H132" s="57"/>
      <c r="I132" s="57"/>
      <c r="J132" s="57"/>
      <c r="K132" s="57"/>
      <c r="L132" s="57"/>
      <c r="M132" s="57"/>
      <c r="N132" s="53"/>
      <c r="O132" s="71"/>
      <c r="P132" s="71"/>
      <c r="Q132" s="71"/>
      <c r="R132" s="71"/>
      <c r="S132" s="71"/>
      <c r="T132" s="71"/>
      <c r="U132" s="57"/>
      <c r="V132" s="57"/>
      <c r="W132" s="57"/>
      <c r="X132" s="72"/>
      <c r="Y132" s="57"/>
      <c r="Z132" s="7"/>
      <c r="AA132" s="7"/>
      <c r="AB132" s="7"/>
    </row>
    <row r="133" spans="1:28" ht="6" customHeight="1" x14ac:dyDescent="0.2">
      <c r="A133" s="63"/>
      <c r="B133" s="66"/>
      <c r="C133" s="66"/>
      <c r="D133" s="53"/>
      <c r="E133" s="57"/>
      <c r="F133" s="57"/>
      <c r="G133" s="57"/>
      <c r="H133" s="57"/>
      <c r="I133" s="57"/>
      <c r="J133" s="57"/>
      <c r="K133" s="57"/>
      <c r="L133" s="57"/>
      <c r="M133" s="57"/>
      <c r="N133" s="53"/>
      <c r="O133" s="71"/>
      <c r="P133" s="71"/>
      <c r="Q133" s="71"/>
      <c r="R133" s="71"/>
      <c r="S133" s="71"/>
      <c r="T133" s="71"/>
      <c r="U133" s="57"/>
      <c r="V133" s="57"/>
      <c r="W133" s="57"/>
      <c r="X133" s="72"/>
      <c r="Y133" s="57"/>
      <c r="Z133" s="7"/>
      <c r="AA133" s="7"/>
      <c r="AB133" s="7"/>
    </row>
    <row r="134" spans="1:28" ht="6" customHeight="1" x14ac:dyDescent="0.2">
      <c r="A134" s="89"/>
      <c r="B134" s="66"/>
      <c r="C134" s="66"/>
      <c r="D134" s="59"/>
      <c r="E134" s="57"/>
      <c r="F134" s="57"/>
      <c r="G134" s="57"/>
      <c r="H134" s="59"/>
      <c r="I134" s="57"/>
      <c r="J134" s="57"/>
      <c r="K134" s="57"/>
      <c r="L134" s="57"/>
      <c r="M134" s="57"/>
      <c r="N134" s="53"/>
      <c r="O134" s="57"/>
      <c r="P134" s="71"/>
      <c r="Q134" s="71"/>
      <c r="R134" s="71"/>
      <c r="S134" s="71"/>
      <c r="T134" s="71"/>
      <c r="U134" s="57"/>
      <c r="V134" s="57"/>
      <c r="W134" s="57"/>
      <c r="X134" s="72"/>
      <c r="Y134" s="57"/>
      <c r="Z134" s="7"/>
      <c r="AA134" s="7"/>
      <c r="AB134" s="7"/>
    </row>
    <row r="135" spans="1:28" ht="6" customHeight="1" x14ac:dyDescent="0.2">
      <c r="A135" s="89"/>
      <c r="B135" s="66"/>
      <c r="C135" s="66"/>
      <c r="D135" s="59"/>
      <c r="E135" s="57"/>
      <c r="F135" s="57"/>
      <c r="G135" s="57"/>
      <c r="H135" s="59"/>
      <c r="I135" s="57"/>
      <c r="J135" s="57"/>
      <c r="K135" s="57"/>
      <c r="L135" s="57"/>
      <c r="M135" s="57"/>
      <c r="N135" s="53"/>
      <c r="O135" s="57"/>
      <c r="P135" s="71"/>
      <c r="Q135" s="71"/>
      <c r="R135" s="71"/>
      <c r="S135" s="71"/>
      <c r="T135" s="71"/>
      <c r="U135" s="57"/>
      <c r="V135" s="57"/>
      <c r="W135" s="57"/>
      <c r="X135" s="72"/>
      <c r="Y135" s="57"/>
      <c r="Z135" s="7"/>
      <c r="AA135" s="7"/>
      <c r="AB135" s="7"/>
    </row>
    <row r="136" spans="1:28" ht="6" customHeight="1" x14ac:dyDescent="0.2">
      <c r="A136" s="65"/>
      <c r="B136" s="66"/>
      <c r="C136" s="66"/>
      <c r="D136" s="66"/>
      <c r="E136" s="57"/>
      <c r="F136" s="57"/>
      <c r="G136" s="57"/>
      <c r="H136" s="57"/>
      <c r="I136" s="57"/>
      <c r="J136" s="57"/>
      <c r="K136" s="57"/>
      <c r="L136" s="57"/>
      <c r="M136" s="57"/>
      <c r="N136" s="53"/>
      <c r="O136" s="57"/>
      <c r="P136" s="57"/>
      <c r="Q136" s="57"/>
      <c r="R136" s="57"/>
      <c r="S136" s="57"/>
      <c r="T136" s="57"/>
      <c r="U136" s="57"/>
      <c r="V136" s="57"/>
      <c r="W136" s="57"/>
      <c r="X136" s="72"/>
      <c r="Y136" s="57"/>
      <c r="Z136" s="7"/>
      <c r="AA136" s="7"/>
      <c r="AB136" s="7"/>
    </row>
    <row r="137" spans="1:28" ht="6" customHeight="1" x14ac:dyDescent="0.2">
      <c r="A137" s="90"/>
      <c r="B137" s="66"/>
      <c r="C137" s="66"/>
      <c r="D137" s="59"/>
      <c r="E137" s="57"/>
      <c r="F137" s="57"/>
      <c r="G137" s="57"/>
      <c r="H137" s="57"/>
      <c r="I137" s="57"/>
      <c r="J137" s="57"/>
      <c r="K137" s="57"/>
      <c r="L137" s="59"/>
      <c r="M137" s="57"/>
      <c r="N137" s="53"/>
      <c r="O137" s="57"/>
      <c r="P137" s="57"/>
      <c r="Q137" s="57"/>
      <c r="R137" s="57"/>
      <c r="S137" s="57"/>
      <c r="T137" s="71"/>
      <c r="U137" s="57"/>
      <c r="V137" s="57"/>
      <c r="W137" s="57"/>
      <c r="X137" s="72"/>
      <c r="Y137" s="57"/>
      <c r="Z137" s="7"/>
      <c r="AA137" s="7"/>
      <c r="AB137" s="7"/>
    </row>
    <row r="138" spans="1:28" ht="6" customHeight="1" x14ac:dyDescent="0.2">
      <c r="A138" s="90"/>
      <c r="B138" s="66"/>
      <c r="C138" s="66"/>
      <c r="D138" s="59"/>
      <c r="E138" s="57"/>
      <c r="F138" s="57"/>
      <c r="G138" s="57"/>
      <c r="H138" s="57"/>
      <c r="I138" s="57"/>
      <c r="J138" s="57"/>
      <c r="K138" s="57"/>
      <c r="L138" s="59"/>
      <c r="M138" s="57"/>
      <c r="N138" s="53"/>
      <c r="O138" s="57"/>
      <c r="P138" s="57"/>
      <c r="Q138" s="57"/>
      <c r="R138" s="57"/>
      <c r="S138" s="57"/>
      <c r="T138" s="71"/>
      <c r="U138" s="57"/>
      <c r="V138" s="57"/>
      <c r="W138" s="57"/>
      <c r="X138" s="72"/>
      <c r="Y138" s="57"/>
      <c r="Z138" s="7"/>
      <c r="AA138" s="7"/>
      <c r="AB138" s="7"/>
    </row>
    <row r="139" spans="1:28" ht="6" customHeight="1" x14ac:dyDescent="0.2">
      <c r="A139" s="65"/>
      <c r="B139" s="66"/>
      <c r="C139" s="66"/>
      <c r="D139" s="66"/>
      <c r="E139" s="57"/>
      <c r="F139" s="57"/>
      <c r="G139" s="57"/>
      <c r="H139" s="57"/>
      <c r="I139" s="57"/>
      <c r="J139" s="57"/>
      <c r="K139" s="57"/>
      <c r="L139" s="66"/>
      <c r="M139" s="57"/>
      <c r="N139" s="53"/>
      <c r="O139" s="57"/>
      <c r="P139" s="57"/>
      <c r="Q139" s="57"/>
      <c r="R139" s="57"/>
      <c r="S139" s="57"/>
      <c r="T139" s="67"/>
      <c r="U139" s="57"/>
      <c r="V139" s="57"/>
      <c r="W139" s="57"/>
      <c r="X139" s="72"/>
      <c r="Y139" s="57"/>
      <c r="Z139" s="7"/>
      <c r="AA139" s="7"/>
      <c r="AB139" s="7"/>
    </row>
    <row r="140" spans="1:28" ht="6" customHeight="1" x14ac:dyDescent="0.2">
      <c r="A140" s="91"/>
      <c r="B140" s="66"/>
      <c r="C140" s="66"/>
      <c r="D140" s="59"/>
      <c r="E140" s="57"/>
      <c r="F140" s="57"/>
      <c r="G140" s="57"/>
      <c r="H140" s="57"/>
      <c r="I140" s="57"/>
      <c r="J140" s="57"/>
      <c r="K140" s="57"/>
      <c r="L140" s="59"/>
      <c r="M140" s="57"/>
      <c r="N140" s="53"/>
      <c r="O140" s="57"/>
      <c r="P140" s="57"/>
      <c r="Q140" s="57"/>
      <c r="R140" s="57"/>
      <c r="S140" s="57"/>
      <c r="T140" s="71"/>
      <c r="U140" s="57"/>
      <c r="V140" s="57"/>
      <c r="W140" s="57"/>
      <c r="X140" s="72"/>
      <c r="Y140" s="57"/>
      <c r="Z140" s="7"/>
      <c r="AA140" s="7"/>
      <c r="AB140" s="7"/>
    </row>
    <row r="141" spans="1:28" ht="6" customHeight="1" x14ac:dyDescent="0.2">
      <c r="A141" s="91"/>
      <c r="B141" s="66"/>
      <c r="C141" s="66"/>
      <c r="D141" s="59"/>
      <c r="E141" s="57"/>
      <c r="F141" s="57"/>
      <c r="G141" s="57"/>
      <c r="H141" s="57"/>
      <c r="I141" s="57"/>
      <c r="J141" s="57"/>
      <c r="K141" s="57"/>
      <c r="L141" s="59"/>
      <c r="M141" s="53"/>
      <c r="N141" s="53"/>
      <c r="O141" s="57"/>
      <c r="P141" s="57"/>
      <c r="Q141" s="57"/>
      <c r="R141" s="57"/>
      <c r="S141" s="57"/>
      <c r="T141" s="71"/>
      <c r="U141" s="57"/>
      <c r="V141" s="57"/>
      <c r="W141" s="57"/>
      <c r="X141" s="72"/>
      <c r="Y141" s="57"/>
      <c r="Z141" s="7"/>
      <c r="AA141" s="7"/>
      <c r="AB141" s="7"/>
    </row>
    <row r="142" spans="1:28" ht="6" customHeight="1" x14ac:dyDescent="0.2">
      <c r="A142" s="58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53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7"/>
      <c r="AA142" s="7"/>
      <c r="AB142" s="7"/>
    </row>
    <row r="143" spans="1:28" ht="18.75" customHeight="1" x14ac:dyDescent="0.2">
      <c r="A143" s="600"/>
      <c r="B143" s="600"/>
      <c r="C143" s="600"/>
      <c r="D143" s="600"/>
      <c r="E143" s="600"/>
      <c r="F143" s="600"/>
      <c r="G143" s="600"/>
      <c r="H143" s="600"/>
      <c r="I143" s="600"/>
      <c r="J143" s="600"/>
      <c r="K143" s="600"/>
      <c r="L143" s="600"/>
      <c r="M143" s="600"/>
      <c r="N143" s="600"/>
      <c r="O143" s="600"/>
      <c r="P143" s="600"/>
      <c r="Q143" s="600"/>
      <c r="R143" s="600"/>
      <c r="S143" s="600"/>
      <c r="T143" s="600"/>
      <c r="U143" s="600"/>
      <c r="V143" s="600"/>
      <c r="W143" s="600"/>
      <c r="X143" s="600"/>
      <c r="Y143" s="600"/>
      <c r="Z143" s="7"/>
      <c r="AA143" s="7"/>
      <c r="AB143" s="7"/>
    </row>
    <row r="144" spans="1:28" ht="27.75" customHeight="1" x14ac:dyDescent="0.2">
      <c r="A144" s="606"/>
      <c r="B144" s="606"/>
      <c r="C144" s="606"/>
      <c r="D144" s="606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6"/>
      <c r="P144" s="606"/>
      <c r="Q144" s="606"/>
      <c r="R144" s="606"/>
      <c r="S144" s="606"/>
      <c r="T144" s="606"/>
      <c r="U144" s="606"/>
      <c r="V144" s="606"/>
      <c r="W144" s="606"/>
      <c r="X144" s="606"/>
      <c r="Y144" s="606"/>
      <c r="Z144" s="7"/>
      <c r="AA144" s="7"/>
      <c r="AB144" s="7"/>
    </row>
    <row r="145" spans="1:30" ht="54" customHeight="1" x14ac:dyDescent="0.2">
      <c r="A145" s="68"/>
      <c r="B145" s="53"/>
      <c r="C145" s="604"/>
      <c r="D145" s="605"/>
      <c r="E145" s="605"/>
      <c r="F145" s="607"/>
      <c r="G145" s="604"/>
      <c r="H145" s="605"/>
      <c r="I145" s="605"/>
      <c r="J145" s="600"/>
      <c r="K145" s="616"/>
      <c r="L145" s="617"/>
      <c r="M145" s="617"/>
      <c r="N145" s="61"/>
      <c r="O145" s="604"/>
      <c r="P145" s="605"/>
      <c r="Q145" s="605"/>
      <c r="R145" s="600"/>
      <c r="S145" s="604"/>
      <c r="T145" s="605"/>
      <c r="U145" s="605"/>
      <c r="V145" s="62"/>
      <c r="W145" s="618"/>
      <c r="X145" s="609"/>
      <c r="Y145" s="607"/>
      <c r="Z145" s="7"/>
      <c r="AA145" s="7"/>
      <c r="AB145" s="7"/>
      <c r="AC145" s="14"/>
      <c r="AD145" s="14"/>
    </row>
    <row r="146" spans="1:30" ht="6" customHeight="1" x14ac:dyDescent="0.2">
      <c r="A146" s="608"/>
      <c r="B146" s="561"/>
      <c r="C146" s="561"/>
      <c r="D146" s="614"/>
      <c r="E146" s="607"/>
      <c r="F146" s="607"/>
      <c r="G146" s="605"/>
      <c r="H146" s="605"/>
      <c r="I146" s="605"/>
      <c r="J146" s="600"/>
      <c r="K146" s="617"/>
      <c r="L146" s="617"/>
      <c r="M146" s="617"/>
      <c r="N146" s="61"/>
      <c r="O146" s="605"/>
      <c r="P146" s="605"/>
      <c r="Q146" s="605"/>
      <c r="R146" s="600"/>
      <c r="S146" s="605"/>
      <c r="T146" s="605"/>
      <c r="U146" s="605"/>
      <c r="V146" s="62"/>
      <c r="W146" s="618"/>
      <c r="X146" s="610"/>
      <c r="Y146" s="607"/>
      <c r="Z146" s="7"/>
      <c r="AA146" s="7"/>
      <c r="AB146" s="7"/>
    </row>
    <row r="147" spans="1:30" ht="6" customHeight="1" x14ac:dyDescent="0.2">
      <c r="A147" s="608"/>
      <c r="B147" s="561"/>
      <c r="C147" s="561"/>
      <c r="D147" s="614"/>
      <c r="E147" s="607"/>
      <c r="F147" s="607"/>
      <c r="G147" s="605"/>
      <c r="H147" s="605"/>
      <c r="I147" s="605"/>
      <c r="J147" s="600"/>
      <c r="K147" s="617"/>
      <c r="L147" s="617"/>
      <c r="M147" s="617"/>
      <c r="N147" s="61"/>
      <c r="O147" s="605"/>
      <c r="P147" s="605"/>
      <c r="Q147" s="605"/>
      <c r="R147" s="600"/>
      <c r="S147" s="605"/>
      <c r="T147" s="605"/>
      <c r="U147" s="605"/>
      <c r="V147" s="62"/>
      <c r="W147" s="618"/>
      <c r="X147" s="610"/>
      <c r="Y147" s="607"/>
      <c r="Z147" s="7"/>
      <c r="AA147" s="7"/>
      <c r="AB147" s="7"/>
    </row>
    <row r="148" spans="1:30" ht="6" customHeight="1" x14ac:dyDescent="0.2">
      <c r="A148" s="63"/>
      <c r="B148" s="561"/>
      <c r="C148" s="561"/>
      <c r="D148" s="53"/>
      <c r="E148" s="607"/>
      <c r="F148" s="607"/>
      <c r="G148" s="605"/>
      <c r="H148" s="605"/>
      <c r="I148" s="605"/>
      <c r="J148" s="600"/>
      <c r="K148" s="617"/>
      <c r="L148" s="617"/>
      <c r="M148" s="617"/>
      <c r="N148" s="61"/>
      <c r="O148" s="605"/>
      <c r="P148" s="605"/>
      <c r="Q148" s="605"/>
      <c r="R148" s="600"/>
      <c r="S148" s="605"/>
      <c r="T148" s="605"/>
      <c r="U148" s="605"/>
      <c r="V148" s="62"/>
      <c r="W148" s="618"/>
      <c r="X148" s="610"/>
      <c r="Y148" s="607"/>
      <c r="Z148" s="7"/>
      <c r="AA148" s="7"/>
      <c r="AB148" s="7"/>
    </row>
    <row r="149" spans="1:30" ht="6" customHeight="1" x14ac:dyDescent="0.2">
      <c r="A149" s="619"/>
      <c r="B149" s="561"/>
      <c r="C149" s="561"/>
      <c r="D149" s="614"/>
      <c r="E149" s="607"/>
      <c r="F149" s="607"/>
      <c r="G149" s="607"/>
      <c r="H149" s="607"/>
      <c r="I149" s="607"/>
      <c r="J149" s="607"/>
      <c r="K149" s="607"/>
      <c r="L149" s="607"/>
      <c r="M149" s="607"/>
      <c r="N149" s="53"/>
      <c r="O149" s="603"/>
      <c r="P149" s="603"/>
      <c r="Q149" s="603"/>
      <c r="R149" s="603"/>
      <c r="S149" s="603"/>
      <c r="T149" s="603"/>
      <c r="U149" s="607"/>
      <c r="V149" s="607"/>
      <c r="W149" s="607"/>
      <c r="X149" s="611"/>
      <c r="Y149" s="607"/>
      <c r="Z149" s="7"/>
      <c r="AA149" s="7"/>
      <c r="AB149" s="7"/>
    </row>
    <row r="150" spans="1:30" ht="6" customHeight="1" x14ac:dyDescent="0.2">
      <c r="A150" s="619"/>
      <c r="B150" s="561"/>
      <c r="C150" s="561"/>
      <c r="D150" s="614"/>
      <c r="E150" s="607"/>
      <c r="F150" s="607"/>
      <c r="G150" s="607"/>
      <c r="H150" s="607"/>
      <c r="I150" s="607"/>
      <c r="J150" s="607"/>
      <c r="K150" s="607"/>
      <c r="L150" s="607"/>
      <c r="M150" s="607"/>
      <c r="N150" s="53"/>
      <c r="O150" s="603"/>
      <c r="P150" s="603"/>
      <c r="Q150" s="603"/>
      <c r="R150" s="603"/>
      <c r="S150" s="603"/>
      <c r="T150" s="603"/>
      <c r="U150" s="607"/>
      <c r="V150" s="607"/>
      <c r="W150" s="607"/>
      <c r="X150" s="611"/>
      <c r="Y150" s="607"/>
      <c r="Z150" s="7"/>
      <c r="AA150" s="7"/>
      <c r="AB150" s="7"/>
    </row>
    <row r="151" spans="1:30" ht="6" customHeight="1" x14ac:dyDescent="0.2">
      <c r="A151" s="63"/>
      <c r="B151" s="561"/>
      <c r="C151" s="561"/>
      <c r="D151" s="53"/>
      <c r="E151" s="607"/>
      <c r="F151" s="607"/>
      <c r="G151" s="607"/>
      <c r="H151" s="607"/>
      <c r="I151" s="607"/>
      <c r="J151" s="607"/>
      <c r="K151" s="607"/>
      <c r="L151" s="607"/>
      <c r="M151" s="607"/>
      <c r="N151" s="53"/>
      <c r="O151" s="603"/>
      <c r="P151" s="603"/>
      <c r="Q151" s="603"/>
      <c r="R151" s="603"/>
      <c r="S151" s="603"/>
      <c r="T151" s="603"/>
      <c r="U151" s="607"/>
      <c r="V151" s="607"/>
      <c r="W151" s="607"/>
      <c r="X151" s="611"/>
      <c r="Y151" s="607"/>
      <c r="Z151" s="7"/>
      <c r="AA151" s="7"/>
      <c r="AB151" s="7"/>
    </row>
    <row r="152" spans="1:30" ht="6" customHeight="1" x14ac:dyDescent="0.2">
      <c r="A152" s="613"/>
      <c r="B152" s="561"/>
      <c r="C152" s="561"/>
      <c r="D152" s="614"/>
      <c r="E152" s="607"/>
      <c r="F152" s="607"/>
      <c r="G152" s="607"/>
      <c r="H152" s="614"/>
      <c r="I152" s="607"/>
      <c r="J152" s="607"/>
      <c r="K152" s="607"/>
      <c r="L152" s="607"/>
      <c r="M152" s="607"/>
      <c r="N152" s="53"/>
      <c r="O152" s="57"/>
      <c r="P152" s="603"/>
      <c r="Q152" s="603"/>
      <c r="R152" s="603"/>
      <c r="S152" s="603"/>
      <c r="T152" s="603"/>
      <c r="U152" s="607"/>
      <c r="V152" s="607"/>
      <c r="W152" s="607"/>
      <c r="X152" s="611"/>
      <c r="Y152" s="607"/>
      <c r="Z152" s="7"/>
      <c r="AA152" s="7"/>
      <c r="AB152" s="7"/>
    </row>
    <row r="153" spans="1:30" ht="6" customHeight="1" x14ac:dyDescent="0.2">
      <c r="A153" s="613"/>
      <c r="B153" s="561"/>
      <c r="C153" s="561"/>
      <c r="D153" s="614"/>
      <c r="E153" s="607"/>
      <c r="F153" s="607"/>
      <c r="G153" s="607"/>
      <c r="H153" s="614"/>
      <c r="I153" s="607"/>
      <c r="J153" s="607"/>
      <c r="K153" s="607"/>
      <c r="L153" s="607"/>
      <c r="M153" s="607"/>
      <c r="N153" s="53"/>
      <c r="O153" s="57"/>
      <c r="P153" s="603"/>
      <c r="Q153" s="603"/>
      <c r="R153" s="603"/>
      <c r="S153" s="603"/>
      <c r="T153" s="603"/>
      <c r="U153" s="607"/>
      <c r="V153" s="607"/>
      <c r="W153" s="607"/>
      <c r="X153" s="611"/>
      <c r="Y153" s="607"/>
      <c r="Z153" s="7"/>
      <c r="AA153" s="7"/>
      <c r="AB153" s="7"/>
    </row>
    <row r="154" spans="1:30" ht="6" customHeight="1" x14ac:dyDescent="0.2">
      <c r="A154" s="65"/>
      <c r="B154" s="561"/>
      <c r="C154" s="561"/>
      <c r="D154" s="66"/>
      <c r="E154" s="607"/>
      <c r="F154" s="607"/>
      <c r="G154" s="607"/>
      <c r="H154" s="607"/>
      <c r="I154" s="607"/>
      <c r="J154" s="607"/>
      <c r="K154" s="607"/>
      <c r="L154" s="57"/>
      <c r="M154" s="607"/>
      <c r="N154" s="53"/>
      <c r="O154" s="607"/>
      <c r="P154" s="607"/>
      <c r="Q154" s="607"/>
      <c r="R154" s="607"/>
      <c r="S154" s="607"/>
      <c r="T154" s="57"/>
      <c r="U154" s="607"/>
      <c r="V154" s="607"/>
      <c r="W154" s="607"/>
      <c r="X154" s="611"/>
      <c r="Y154" s="607"/>
      <c r="Z154" s="7"/>
      <c r="AA154" s="7"/>
      <c r="AB154" s="7"/>
    </row>
    <row r="155" spans="1:30" ht="6" customHeight="1" x14ac:dyDescent="0.2">
      <c r="A155" s="615"/>
      <c r="B155" s="561"/>
      <c r="C155" s="561"/>
      <c r="D155" s="614"/>
      <c r="E155" s="607"/>
      <c r="F155" s="607"/>
      <c r="G155" s="607"/>
      <c r="H155" s="607"/>
      <c r="I155" s="607"/>
      <c r="J155" s="607"/>
      <c r="K155" s="607"/>
      <c r="L155" s="614"/>
      <c r="M155" s="607"/>
      <c r="N155" s="53"/>
      <c r="O155" s="607"/>
      <c r="P155" s="607"/>
      <c r="Q155" s="607"/>
      <c r="R155" s="607"/>
      <c r="S155" s="607"/>
      <c r="T155" s="603"/>
      <c r="U155" s="607"/>
      <c r="V155" s="607"/>
      <c r="W155" s="607"/>
      <c r="X155" s="611"/>
      <c r="Y155" s="607"/>
      <c r="Z155" s="7"/>
      <c r="AA155" s="7"/>
      <c r="AB155" s="7"/>
    </row>
    <row r="156" spans="1:30" ht="6" customHeight="1" x14ac:dyDescent="0.2">
      <c r="A156" s="615"/>
      <c r="B156" s="561"/>
      <c r="C156" s="561"/>
      <c r="D156" s="614"/>
      <c r="E156" s="607"/>
      <c r="F156" s="607"/>
      <c r="G156" s="607"/>
      <c r="H156" s="607"/>
      <c r="I156" s="607"/>
      <c r="J156" s="607"/>
      <c r="K156" s="607"/>
      <c r="L156" s="614"/>
      <c r="M156" s="607"/>
      <c r="N156" s="53"/>
      <c r="O156" s="607"/>
      <c r="P156" s="607"/>
      <c r="Q156" s="607"/>
      <c r="R156" s="607"/>
      <c r="S156" s="607"/>
      <c r="T156" s="603"/>
      <c r="U156" s="607"/>
      <c r="V156" s="607"/>
      <c r="W156" s="607"/>
      <c r="X156" s="611"/>
      <c r="Y156" s="607"/>
      <c r="Z156" s="7"/>
      <c r="AA156" s="7"/>
      <c r="AB156" s="7"/>
    </row>
    <row r="157" spans="1:30" ht="6" customHeight="1" x14ac:dyDescent="0.2">
      <c r="A157" s="65"/>
      <c r="B157" s="561"/>
      <c r="C157" s="561"/>
      <c r="D157" s="66"/>
      <c r="E157" s="607"/>
      <c r="F157" s="607"/>
      <c r="G157" s="607"/>
      <c r="H157" s="607"/>
      <c r="I157" s="607"/>
      <c r="J157" s="607"/>
      <c r="K157" s="607"/>
      <c r="L157" s="66"/>
      <c r="M157" s="607"/>
      <c r="N157" s="53"/>
      <c r="O157" s="607"/>
      <c r="P157" s="607"/>
      <c r="Q157" s="607"/>
      <c r="R157" s="607"/>
      <c r="S157" s="607"/>
      <c r="T157" s="67"/>
      <c r="U157" s="607"/>
      <c r="V157" s="607"/>
      <c r="W157" s="607"/>
      <c r="X157" s="611"/>
      <c r="Y157" s="607"/>
      <c r="Z157" s="7"/>
      <c r="AA157" s="7"/>
      <c r="AB157" s="7"/>
    </row>
    <row r="158" spans="1:30" ht="6" customHeight="1" x14ac:dyDescent="0.2">
      <c r="A158" s="612"/>
      <c r="B158" s="561"/>
      <c r="C158" s="561"/>
      <c r="D158" s="614"/>
      <c r="E158" s="607"/>
      <c r="F158" s="607"/>
      <c r="G158" s="607"/>
      <c r="H158" s="607"/>
      <c r="I158" s="607"/>
      <c r="J158" s="607"/>
      <c r="K158" s="607"/>
      <c r="L158" s="614"/>
      <c r="M158" s="607"/>
      <c r="N158" s="53"/>
      <c r="O158" s="607"/>
      <c r="P158" s="607"/>
      <c r="Q158" s="607"/>
      <c r="R158" s="607"/>
      <c r="S158" s="607"/>
      <c r="T158" s="603"/>
      <c r="U158" s="607"/>
      <c r="V158" s="607"/>
      <c r="W158" s="607"/>
      <c r="X158" s="611"/>
      <c r="Y158" s="607"/>
      <c r="Z158" s="7"/>
      <c r="AA158" s="7"/>
      <c r="AB158" s="7"/>
    </row>
    <row r="159" spans="1:30" ht="6" customHeight="1" x14ac:dyDescent="0.2">
      <c r="A159" s="612"/>
      <c r="B159" s="561"/>
      <c r="C159" s="561"/>
      <c r="D159" s="614"/>
      <c r="E159" s="607"/>
      <c r="F159" s="607"/>
      <c r="G159" s="607"/>
      <c r="H159" s="607"/>
      <c r="I159" s="607"/>
      <c r="J159" s="607"/>
      <c r="K159" s="607"/>
      <c r="L159" s="614"/>
      <c r="M159" s="53"/>
      <c r="N159" s="53"/>
      <c r="O159" s="607"/>
      <c r="P159" s="607"/>
      <c r="Q159" s="607"/>
      <c r="R159" s="607"/>
      <c r="S159" s="607"/>
      <c r="T159" s="603"/>
      <c r="U159" s="607"/>
      <c r="V159" s="607"/>
      <c r="W159" s="607"/>
      <c r="X159" s="611"/>
      <c r="Y159" s="607"/>
      <c r="Z159" s="7"/>
      <c r="AA159" s="7"/>
      <c r="AB159" s="7"/>
    </row>
    <row r="160" spans="1:30" ht="6" customHeight="1" x14ac:dyDescent="0.2">
      <c r="A160" s="58"/>
      <c r="B160" s="561"/>
      <c r="C160" s="561"/>
      <c r="D160" s="561"/>
      <c r="E160" s="561"/>
      <c r="F160" s="561"/>
      <c r="G160" s="561"/>
      <c r="H160" s="561"/>
      <c r="I160" s="561"/>
      <c r="J160" s="561"/>
      <c r="K160" s="561"/>
      <c r="L160" s="561"/>
      <c r="M160" s="561"/>
      <c r="N160" s="53"/>
      <c r="O160" s="607"/>
      <c r="P160" s="607"/>
      <c r="Q160" s="607"/>
      <c r="R160" s="607"/>
      <c r="S160" s="607"/>
      <c r="T160" s="607"/>
      <c r="U160" s="607"/>
      <c r="V160" s="607"/>
      <c r="W160" s="607"/>
      <c r="X160" s="607"/>
      <c r="Y160" s="607"/>
      <c r="Z160" s="7"/>
      <c r="AA160" s="7"/>
      <c r="AB160" s="7"/>
    </row>
    <row r="161" spans="1:28" ht="18.75" customHeight="1" x14ac:dyDescent="0.2">
      <c r="A161" s="600"/>
      <c r="B161" s="600"/>
      <c r="C161" s="600"/>
      <c r="D161" s="600"/>
      <c r="E161" s="600"/>
      <c r="F161" s="600"/>
      <c r="G161" s="600"/>
      <c r="H161" s="600"/>
      <c r="I161" s="600"/>
      <c r="J161" s="600"/>
      <c r="K161" s="600"/>
      <c r="L161" s="600"/>
      <c r="M161" s="600"/>
      <c r="N161" s="600"/>
      <c r="O161" s="600"/>
      <c r="P161" s="600"/>
      <c r="Q161" s="600"/>
      <c r="R161" s="600"/>
      <c r="S161" s="600"/>
      <c r="T161" s="600"/>
      <c r="U161" s="600"/>
      <c r="V161" s="600"/>
      <c r="W161" s="600"/>
      <c r="X161" s="600"/>
      <c r="Y161" s="600"/>
      <c r="Z161" s="7"/>
      <c r="AA161" s="7"/>
      <c r="AB161" s="7"/>
    </row>
    <row r="162" spans="1:28" x14ac:dyDescent="0.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07"/>
      <c r="N162" s="53"/>
      <c r="O162" s="53"/>
      <c r="P162" s="64"/>
      <c r="Q162" s="53"/>
      <c r="R162" s="53"/>
      <c r="S162" s="53"/>
      <c r="T162" s="64"/>
      <c r="U162" s="53"/>
      <c r="V162" s="53"/>
      <c r="W162" s="53"/>
      <c r="X162" s="64"/>
      <c r="Y162" s="53"/>
    </row>
    <row r="163" spans="1:28" x14ac:dyDescent="0.2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07"/>
      <c r="N163" s="53"/>
      <c r="O163" s="53"/>
      <c r="P163" s="64"/>
      <c r="Q163" s="53"/>
      <c r="R163" s="53"/>
      <c r="S163" s="53"/>
      <c r="T163" s="64"/>
      <c r="U163" s="53"/>
      <c r="V163" s="53"/>
      <c r="W163" s="53"/>
      <c r="X163" s="64"/>
      <c r="Y163" s="53"/>
    </row>
    <row r="164" spans="1:28" x14ac:dyDescent="0.2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607"/>
      <c r="N164" s="53"/>
      <c r="O164" s="53"/>
      <c r="P164" s="64"/>
      <c r="Q164" s="53"/>
      <c r="R164" s="53"/>
      <c r="S164" s="53"/>
      <c r="T164" s="64"/>
      <c r="U164" s="53"/>
      <c r="V164" s="53"/>
      <c r="W164" s="53"/>
      <c r="X164" s="64"/>
      <c r="Y164" s="53"/>
    </row>
    <row r="165" spans="1:28" x14ac:dyDescent="0.2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53"/>
      <c r="O165" s="53"/>
      <c r="P165" s="64"/>
      <c r="Q165" s="53"/>
      <c r="R165" s="53"/>
      <c r="S165" s="53"/>
      <c r="T165" s="64"/>
      <c r="U165" s="53"/>
      <c r="V165" s="53"/>
      <c r="W165" s="53"/>
      <c r="X165" s="64"/>
      <c r="Y165" s="53"/>
    </row>
    <row r="166" spans="1:28" ht="26.25" customHeight="1" x14ac:dyDescent="0.2">
      <c r="A166" s="60"/>
      <c r="B166" s="53"/>
      <c r="C166" s="604"/>
      <c r="D166" s="605"/>
      <c r="E166" s="605"/>
      <c r="F166" s="607"/>
      <c r="G166" s="604"/>
      <c r="H166" s="605"/>
      <c r="I166" s="605"/>
      <c r="J166" s="600"/>
      <c r="K166" s="604"/>
      <c r="L166" s="605"/>
      <c r="M166" s="605"/>
      <c r="N166" s="61"/>
      <c r="O166" s="604"/>
      <c r="P166" s="605"/>
      <c r="Q166" s="605"/>
      <c r="R166" s="600"/>
      <c r="S166" s="605"/>
      <c r="T166" s="605"/>
      <c r="U166" s="605"/>
      <c r="V166" s="62"/>
      <c r="W166" s="618"/>
      <c r="X166" s="616"/>
      <c r="Y166" s="607"/>
    </row>
    <row r="167" spans="1:28" ht="13.5" customHeight="1" x14ac:dyDescent="0.2">
      <c r="A167" s="608"/>
      <c r="B167" s="561"/>
      <c r="C167" s="561"/>
      <c r="D167" s="614"/>
      <c r="E167" s="607"/>
      <c r="F167" s="607"/>
      <c r="G167" s="605"/>
      <c r="H167" s="605"/>
      <c r="I167" s="605"/>
      <c r="J167" s="600"/>
      <c r="K167" s="605"/>
      <c r="L167" s="605"/>
      <c r="M167" s="605"/>
      <c r="N167" s="61"/>
      <c r="O167" s="605"/>
      <c r="P167" s="605"/>
      <c r="Q167" s="605"/>
      <c r="R167" s="600"/>
      <c r="S167" s="605"/>
      <c r="T167" s="605"/>
      <c r="U167" s="605"/>
      <c r="V167" s="62"/>
      <c r="W167" s="618"/>
      <c r="X167" s="610"/>
      <c r="Y167" s="607"/>
    </row>
    <row r="168" spans="1:28" ht="13.5" customHeight="1" x14ac:dyDescent="0.2">
      <c r="A168" s="608"/>
      <c r="B168" s="561"/>
      <c r="C168" s="561"/>
      <c r="D168" s="614"/>
      <c r="E168" s="607"/>
      <c r="F168" s="607"/>
      <c r="G168" s="605"/>
      <c r="H168" s="605"/>
      <c r="I168" s="605"/>
      <c r="J168" s="600"/>
      <c r="K168" s="605"/>
      <c r="L168" s="605"/>
      <c r="M168" s="605"/>
      <c r="N168" s="61"/>
      <c r="O168" s="605"/>
      <c r="P168" s="605"/>
      <c r="Q168" s="605"/>
      <c r="R168" s="600"/>
      <c r="S168" s="605"/>
      <c r="T168" s="605"/>
      <c r="U168" s="605"/>
      <c r="V168" s="62"/>
      <c r="W168" s="618"/>
      <c r="X168" s="610"/>
      <c r="Y168" s="607"/>
    </row>
    <row r="169" spans="1:28" ht="15" customHeight="1" x14ac:dyDescent="0.2">
      <c r="A169" s="63"/>
      <c r="B169" s="561"/>
      <c r="C169" s="561"/>
      <c r="D169" s="53"/>
      <c r="E169" s="607"/>
      <c r="F169" s="607"/>
      <c r="G169" s="605"/>
      <c r="H169" s="605"/>
      <c r="I169" s="605"/>
      <c r="J169" s="600"/>
      <c r="K169" s="605"/>
      <c r="L169" s="605"/>
      <c r="M169" s="605"/>
      <c r="N169" s="61"/>
      <c r="O169" s="605"/>
      <c r="P169" s="605"/>
      <c r="Q169" s="605"/>
      <c r="R169" s="600"/>
      <c r="S169" s="605"/>
      <c r="T169" s="605"/>
      <c r="U169" s="605"/>
      <c r="V169" s="62"/>
      <c r="W169" s="618"/>
      <c r="X169" s="610"/>
      <c r="Y169" s="607"/>
    </row>
    <row r="170" spans="1:28" ht="13.5" customHeight="1" x14ac:dyDescent="0.2">
      <c r="A170" s="619"/>
      <c r="B170" s="561"/>
      <c r="C170" s="561"/>
      <c r="D170" s="614"/>
      <c r="E170" s="607"/>
      <c r="F170" s="607"/>
      <c r="G170" s="607"/>
      <c r="H170" s="614"/>
      <c r="I170" s="57"/>
      <c r="J170" s="57"/>
      <c r="K170" s="57"/>
      <c r="L170" s="607"/>
      <c r="M170" s="57"/>
      <c r="N170" s="53"/>
      <c r="O170" s="53"/>
      <c r="P170" s="603"/>
      <c r="Q170" s="603"/>
      <c r="R170" s="603"/>
      <c r="S170" s="603"/>
      <c r="T170" s="603"/>
      <c r="U170" s="607"/>
      <c r="V170" s="607"/>
      <c r="W170" s="607"/>
      <c r="X170" s="611"/>
      <c r="Y170" s="607"/>
    </row>
    <row r="171" spans="1:28" ht="13.5" customHeight="1" x14ac:dyDescent="0.2">
      <c r="A171" s="619"/>
      <c r="B171" s="561"/>
      <c r="C171" s="561"/>
      <c r="D171" s="614"/>
      <c r="E171" s="607"/>
      <c r="F171" s="607"/>
      <c r="G171" s="607"/>
      <c r="H171" s="614"/>
      <c r="I171" s="57"/>
      <c r="J171" s="57"/>
      <c r="K171" s="57"/>
      <c r="L171" s="607"/>
      <c r="M171" s="57"/>
      <c r="N171" s="53"/>
      <c r="O171" s="607"/>
      <c r="P171" s="603"/>
      <c r="Q171" s="603"/>
      <c r="R171" s="603"/>
      <c r="S171" s="603"/>
      <c r="T171" s="603"/>
      <c r="U171" s="607"/>
      <c r="V171" s="607"/>
      <c r="W171" s="607"/>
      <c r="X171" s="611"/>
      <c r="Y171" s="607"/>
    </row>
    <row r="172" spans="1:28" ht="15" customHeight="1" x14ac:dyDescent="0.2">
      <c r="A172" s="63"/>
      <c r="B172" s="561"/>
      <c r="C172" s="561"/>
      <c r="D172" s="53"/>
      <c r="E172" s="607"/>
      <c r="F172" s="607"/>
      <c r="G172" s="607"/>
      <c r="H172" s="53"/>
      <c r="I172" s="57"/>
      <c r="J172" s="57"/>
      <c r="K172" s="57"/>
      <c r="L172" s="57"/>
      <c r="M172" s="57"/>
      <c r="N172" s="53"/>
      <c r="O172" s="607"/>
      <c r="P172" s="64"/>
      <c r="Q172" s="71"/>
      <c r="R172" s="71"/>
      <c r="S172" s="71"/>
      <c r="T172" s="71"/>
      <c r="U172" s="57"/>
      <c r="V172" s="57"/>
      <c r="W172" s="57"/>
      <c r="X172" s="72"/>
      <c r="Y172" s="607"/>
    </row>
    <row r="173" spans="1:28" ht="13.5" customHeight="1" x14ac:dyDescent="0.2">
      <c r="A173" s="613"/>
      <c r="B173" s="561"/>
      <c r="C173" s="561"/>
      <c r="D173" s="614"/>
      <c r="E173" s="607"/>
      <c r="F173" s="607"/>
      <c r="G173" s="607"/>
      <c r="H173" s="614"/>
      <c r="I173" s="607"/>
      <c r="J173" s="607"/>
      <c r="K173" s="607"/>
      <c r="L173" s="614"/>
      <c r="M173" s="57"/>
      <c r="N173" s="53"/>
      <c r="O173" s="607"/>
      <c r="P173" s="603"/>
      <c r="Q173" s="607"/>
      <c r="R173" s="607"/>
      <c r="S173" s="607"/>
      <c r="T173" s="603"/>
      <c r="U173" s="57"/>
      <c r="V173" s="57"/>
      <c r="W173" s="57"/>
      <c r="X173" s="72"/>
      <c r="Y173" s="607"/>
    </row>
    <row r="174" spans="1:28" ht="13.5" customHeight="1" x14ac:dyDescent="0.2">
      <c r="A174" s="613"/>
      <c r="B174" s="561"/>
      <c r="C174" s="561"/>
      <c r="D174" s="614"/>
      <c r="E174" s="607"/>
      <c r="F174" s="607"/>
      <c r="G174" s="607"/>
      <c r="H174" s="614"/>
      <c r="I174" s="607"/>
      <c r="J174" s="607"/>
      <c r="K174" s="607"/>
      <c r="L174" s="614"/>
      <c r="M174" s="607"/>
      <c r="N174" s="53"/>
      <c r="O174" s="607"/>
      <c r="P174" s="603"/>
      <c r="Q174" s="607"/>
      <c r="R174" s="607"/>
      <c r="S174" s="607"/>
      <c r="T174" s="603"/>
      <c r="U174" s="57"/>
      <c r="V174" s="57"/>
      <c r="W174" s="57"/>
      <c r="X174" s="72"/>
      <c r="Y174" s="607"/>
    </row>
    <row r="175" spans="1:28" ht="15" customHeight="1" x14ac:dyDescent="0.2">
      <c r="A175" s="65"/>
      <c r="B175" s="561"/>
      <c r="C175" s="561"/>
      <c r="D175" s="66"/>
      <c r="E175" s="607"/>
      <c r="F175" s="607"/>
      <c r="G175" s="607"/>
      <c r="H175" s="66"/>
      <c r="I175" s="607"/>
      <c r="J175" s="607"/>
      <c r="K175" s="607"/>
      <c r="L175" s="66"/>
      <c r="M175" s="607"/>
      <c r="N175" s="53"/>
      <c r="O175" s="607"/>
      <c r="P175" s="67"/>
      <c r="Q175" s="607"/>
      <c r="R175" s="607"/>
      <c r="S175" s="607"/>
      <c r="T175" s="67"/>
      <c r="U175" s="57"/>
      <c r="V175" s="57"/>
      <c r="W175" s="57"/>
      <c r="X175" s="72"/>
      <c r="Y175" s="607"/>
    </row>
    <row r="176" spans="1:28" ht="13.5" customHeight="1" x14ac:dyDescent="0.2">
      <c r="A176" s="615"/>
      <c r="B176" s="561"/>
      <c r="C176" s="561"/>
      <c r="D176" s="614"/>
      <c r="E176" s="607"/>
      <c r="F176" s="607"/>
      <c r="G176" s="607"/>
      <c r="H176" s="614"/>
      <c r="I176" s="607"/>
      <c r="J176" s="607"/>
      <c r="K176" s="607"/>
      <c r="L176" s="614"/>
      <c r="M176" s="607"/>
      <c r="N176" s="53"/>
      <c r="O176" s="607"/>
      <c r="P176" s="603"/>
      <c r="Q176" s="607"/>
      <c r="R176" s="607"/>
      <c r="S176" s="607"/>
      <c r="T176" s="603"/>
      <c r="U176" s="57"/>
      <c r="V176" s="57"/>
      <c r="W176" s="57"/>
      <c r="X176" s="72"/>
      <c r="Y176" s="607"/>
    </row>
    <row r="177" spans="1:25" ht="13.5" customHeight="1" x14ac:dyDescent="0.2">
      <c r="A177" s="615"/>
      <c r="B177" s="561"/>
      <c r="C177" s="561"/>
      <c r="D177" s="614"/>
      <c r="E177" s="607"/>
      <c r="F177" s="607"/>
      <c r="G177" s="607"/>
      <c r="H177" s="614"/>
      <c r="I177" s="607"/>
      <c r="J177" s="607"/>
      <c r="K177" s="607"/>
      <c r="L177" s="614"/>
      <c r="M177" s="607"/>
      <c r="N177" s="53"/>
      <c r="O177" s="607"/>
      <c r="P177" s="603"/>
      <c r="Q177" s="607"/>
      <c r="R177" s="607"/>
      <c r="S177" s="607"/>
      <c r="T177" s="603"/>
      <c r="U177" s="57"/>
      <c r="V177" s="57"/>
      <c r="W177" s="57"/>
      <c r="X177" s="72"/>
      <c r="Y177" s="607"/>
    </row>
    <row r="178" spans="1:25" ht="15" customHeight="1" x14ac:dyDescent="0.2">
      <c r="A178" s="65"/>
      <c r="B178" s="561"/>
      <c r="C178" s="561"/>
      <c r="D178" s="66"/>
      <c r="E178" s="607"/>
      <c r="F178" s="607"/>
      <c r="G178" s="607"/>
      <c r="H178" s="66"/>
      <c r="I178" s="607"/>
      <c r="J178" s="607"/>
      <c r="K178" s="607"/>
      <c r="L178" s="66"/>
      <c r="M178" s="607"/>
      <c r="N178" s="53"/>
      <c r="O178" s="607"/>
      <c r="P178" s="67"/>
      <c r="Q178" s="607"/>
      <c r="R178" s="607"/>
      <c r="S178" s="607"/>
      <c r="T178" s="67"/>
      <c r="U178" s="57"/>
      <c r="V178" s="57"/>
      <c r="W178" s="57"/>
      <c r="X178" s="72"/>
      <c r="Y178" s="607"/>
    </row>
    <row r="179" spans="1:25" ht="13.5" customHeight="1" x14ac:dyDescent="0.2">
      <c r="A179" s="612"/>
      <c r="B179" s="561"/>
      <c r="C179" s="561"/>
      <c r="D179" s="614"/>
      <c r="E179" s="607"/>
      <c r="F179" s="607"/>
      <c r="G179" s="607"/>
      <c r="H179" s="614"/>
      <c r="I179" s="607"/>
      <c r="J179" s="607"/>
      <c r="K179" s="607"/>
      <c r="L179" s="614"/>
      <c r="M179" s="607"/>
      <c r="N179" s="53"/>
      <c r="O179" s="607"/>
      <c r="P179" s="603"/>
      <c r="Q179" s="607"/>
      <c r="R179" s="607"/>
      <c r="S179" s="607"/>
      <c r="T179" s="603"/>
      <c r="U179" s="57"/>
      <c r="V179" s="57"/>
      <c r="W179" s="57"/>
      <c r="X179" s="72"/>
      <c r="Y179" s="607"/>
    </row>
    <row r="180" spans="1:25" ht="13.5" customHeight="1" x14ac:dyDescent="0.2">
      <c r="A180" s="612"/>
      <c r="B180" s="561"/>
      <c r="C180" s="561"/>
      <c r="D180" s="614"/>
      <c r="E180" s="607"/>
      <c r="F180" s="607"/>
      <c r="G180" s="607"/>
      <c r="H180" s="614"/>
      <c r="I180" s="607"/>
      <c r="J180" s="607"/>
      <c r="K180" s="607"/>
      <c r="L180" s="614"/>
      <c r="M180" s="53"/>
      <c r="N180" s="53"/>
      <c r="O180" s="57"/>
      <c r="P180" s="603"/>
      <c r="Q180" s="607"/>
      <c r="R180" s="607"/>
      <c r="S180" s="607"/>
      <c r="T180" s="603"/>
      <c r="U180" s="57"/>
      <c r="V180" s="57"/>
      <c r="W180" s="57"/>
      <c r="X180" s="72"/>
      <c r="Y180" s="607"/>
    </row>
    <row r="181" spans="1:25" ht="12.75" customHeight="1" x14ac:dyDescent="0.2">
      <c r="A181" s="58"/>
      <c r="B181" s="561"/>
      <c r="C181" s="561"/>
      <c r="D181" s="561"/>
      <c r="E181" s="561"/>
      <c r="F181" s="561"/>
      <c r="G181" s="561"/>
      <c r="H181" s="561"/>
      <c r="I181" s="561"/>
      <c r="J181" s="561"/>
      <c r="K181" s="561"/>
      <c r="L181" s="561"/>
      <c r="M181" s="561"/>
      <c r="N181" s="53"/>
      <c r="O181" s="607"/>
      <c r="P181" s="607"/>
      <c r="Q181" s="607"/>
      <c r="R181" s="607"/>
      <c r="S181" s="607"/>
      <c r="T181" s="607"/>
      <c r="U181" s="607"/>
      <c r="V181" s="607"/>
      <c r="W181" s="607"/>
      <c r="X181" s="607"/>
      <c r="Y181" s="607"/>
    </row>
  </sheetData>
  <sheetProtection sheet="1" objects="1" scenarios="1" selectLockedCells="1" selectUnlockedCells="1"/>
  <mergeCells count="560">
    <mergeCell ref="A81:A82"/>
    <mergeCell ref="D81:D82"/>
    <mergeCell ref="H81:H82"/>
    <mergeCell ref="L81:L82"/>
    <mergeCell ref="P81:P82"/>
    <mergeCell ref="B82:C82"/>
    <mergeCell ref="E82:G82"/>
    <mergeCell ref="I82:K82"/>
    <mergeCell ref="M82:O82"/>
    <mergeCell ref="B79:C81"/>
    <mergeCell ref="V31:Y38"/>
    <mergeCell ref="B76:U76"/>
    <mergeCell ref="V76:Y82"/>
    <mergeCell ref="C77:E77"/>
    <mergeCell ref="G77:I77"/>
    <mergeCell ref="K77:M77"/>
    <mergeCell ref="O77:Q77"/>
    <mergeCell ref="S77:U77"/>
    <mergeCell ref="Q78:S78"/>
    <mergeCell ref="T78:T79"/>
    <mergeCell ref="U78:U82"/>
    <mergeCell ref="Q79:S81"/>
    <mergeCell ref="T81:T82"/>
    <mergeCell ref="Q82:S82"/>
    <mergeCell ref="Q42:S42"/>
    <mergeCell ref="T42:T43"/>
    <mergeCell ref="U42:W42"/>
    <mergeCell ref="X42:X43"/>
    <mergeCell ref="Y42:Y46"/>
    <mergeCell ref="B74:C74"/>
    <mergeCell ref="E74:G74"/>
    <mergeCell ref="I74:K74"/>
    <mergeCell ref="L73:L74"/>
    <mergeCell ref="M74:O74"/>
    <mergeCell ref="A123:Y123"/>
    <mergeCell ref="I117:K119"/>
    <mergeCell ref="G105:M105"/>
    <mergeCell ref="O105:U105"/>
    <mergeCell ref="C105:E105"/>
    <mergeCell ref="U107:U108"/>
    <mergeCell ref="A116:A117"/>
    <mergeCell ref="E89:G89"/>
    <mergeCell ref="I89:K89"/>
    <mergeCell ref="M89:O89"/>
    <mergeCell ref="D88:D89"/>
    <mergeCell ref="H88:H89"/>
    <mergeCell ref="L88:L89"/>
    <mergeCell ref="A113:A114"/>
    <mergeCell ref="B113:C113"/>
    <mergeCell ref="A119:A120"/>
    <mergeCell ref="E113:G113"/>
    <mergeCell ref="A88:A89"/>
    <mergeCell ref="Q108:S108"/>
    <mergeCell ref="E101:G101"/>
    <mergeCell ref="I101:K101"/>
    <mergeCell ref="P93:P94"/>
    <mergeCell ref="Q88:Q89"/>
    <mergeCell ref="I88:K88"/>
    <mergeCell ref="E88:G88"/>
    <mergeCell ref="B88:C88"/>
    <mergeCell ref="B91:Q91"/>
    <mergeCell ref="P88:P89"/>
    <mergeCell ref="A98:Y98"/>
    <mergeCell ref="B108:C108"/>
    <mergeCell ref="E108:G108"/>
    <mergeCell ref="M101:O101"/>
    <mergeCell ref="D107:D108"/>
    <mergeCell ref="E107:G107"/>
    <mergeCell ref="Q93:Q94"/>
    <mergeCell ref="B94:C94"/>
    <mergeCell ref="E94:G94"/>
    <mergeCell ref="I94:K94"/>
    <mergeCell ref="M94:O94"/>
    <mergeCell ref="B95:Y95"/>
    <mergeCell ref="V106:Y108"/>
    <mergeCell ref="AC87:AC88"/>
    <mergeCell ref="AF87:AF88"/>
    <mergeCell ref="AD97:AF97"/>
    <mergeCell ref="V105:Y105"/>
    <mergeCell ref="Q70:S70"/>
    <mergeCell ref="T70:T71"/>
    <mergeCell ref="Q107:S107"/>
    <mergeCell ref="B101:C101"/>
    <mergeCell ref="B83:Y83"/>
    <mergeCell ref="O106:Q106"/>
    <mergeCell ref="S106:U106"/>
    <mergeCell ref="L100:L101"/>
    <mergeCell ref="M100:O100"/>
    <mergeCell ref="T73:T74"/>
    <mergeCell ref="A97:Y97"/>
    <mergeCell ref="A96:Y96"/>
    <mergeCell ref="B71:C73"/>
    <mergeCell ref="E71:G73"/>
    <mergeCell ref="I71:K73"/>
    <mergeCell ref="Q71:S73"/>
    <mergeCell ref="H73:H74"/>
    <mergeCell ref="L93:L94"/>
    <mergeCell ref="M93:O93"/>
    <mergeCell ref="A78:A79"/>
    <mergeCell ref="O87:Q87"/>
    <mergeCell ref="B89:C89"/>
    <mergeCell ref="N112:Y121"/>
    <mergeCell ref="M113:M121"/>
    <mergeCell ref="E114:G114"/>
    <mergeCell ref="B115:G116"/>
    <mergeCell ref="B120:G120"/>
    <mergeCell ref="I120:K120"/>
    <mergeCell ref="B121:L121"/>
    <mergeCell ref="R99:Y101"/>
    <mergeCell ref="B102:Y102"/>
    <mergeCell ref="I113:K113"/>
    <mergeCell ref="I114:K116"/>
    <mergeCell ref="H116:H117"/>
    <mergeCell ref="I108:K108"/>
    <mergeCell ref="T107:T108"/>
    <mergeCell ref="P107:P108"/>
    <mergeCell ref="I107:K107"/>
    <mergeCell ref="M107:O107"/>
    <mergeCell ref="A104:Y104"/>
    <mergeCell ref="C106:E106"/>
    <mergeCell ref="G106:I106"/>
    <mergeCell ref="K106:M106"/>
    <mergeCell ref="U43:W45"/>
    <mergeCell ref="A66:Y66"/>
    <mergeCell ref="K69:M69"/>
    <mergeCell ref="O59:R59"/>
    <mergeCell ref="B57:I57"/>
    <mergeCell ref="B70:C70"/>
    <mergeCell ref="G58:I58"/>
    <mergeCell ref="H45:H46"/>
    <mergeCell ref="L45:L46"/>
    <mergeCell ref="B43:C45"/>
    <mergeCell ref="K57:R57"/>
    <mergeCell ref="O58:R58"/>
    <mergeCell ref="B68:U68"/>
    <mergeCell ref="V68:Y74"/>
    <mergeCell ref="Q74:S74"/>
    <mergeCell ref="X51:X52"/>
    <mergeCell ref="U51:W51"/>
    <mergeCell ref="M70:O70"/>
    <mergeCell ref="C87:E87"/>
    <mergeCell ref="G87:I87"/>
    <mergeCell ref="K87:M87"/>
    <mergeCell ref="T54:T55"/>
    <mergeCell ref="R86:Y89"/>
    <mergeCell ref="S69:U69"/>
    <mergeCell ref="P73:P74"/>
    <mergeCell ref="E79:G81"/>
    <mergeCell ref="I79:K81"/>
    <mergeCell ref="M79:O81"/>
    <mergeCell ref="B78:C78"/>
    <mergeCell ref="D78:D79"/>
    <mergeCell ref="E78:G78"/>
    <mergeCell ref="H78:H79"/>
    <mergeCell ref="I78:K78"/>
    <mergeCell ref="L78:L79"/>
    <mergeCell ref="M78:O78"/>
    <mergeCell ref="P78:P79"/>
    <mergeCell ref="B14:C14"/>
    <mergeCell ref="D14:D15"/>
    <mergeCell ref="B15:C17"/>
    <mergeCell ref="B28:M28"/>
    <mergeCell ref="B27:C27"/>
    <mergeCell ref="H63:H64"/>
    <mergeCell ref="L63:L64"/>
    <mergeCell ref="P63:P64"/>
    <mergeCell ref="B64:C64"/>
    <mergeCell ref="E64:G64"/>
    <mergeCell ref="I64:K64"/>
    <mergeCell ref="M64:O64"/>
    <mergeCell ref="B51:C51"/>
    <mergeCell ref="D51:D52"/>
    <mergeCell ref="B21:C23"/>
    <mergeCell ref="E21:G23"/>
    <mergeCell ref="A30:Y30"/>
    <mergeCell ref="N13:Y28"/>
    <mergeCell ref="I21:K23"/>
    <mergeCell ref="L20:L21"/>
    <mergeCell ref="E24:G26"/>
    <mergeCell ref="I24:K26"/>
    <mergeCell ref="H23:H24"/>
    <mergeCell ref="D23:D24"/>
    <mergeCell ref="AC32:AI32"/>
    <mergeCell ref="A33:A34"/>
    <mergeCell ref="C32:E32"/>
    <mergeCell ref="G32:I32"/>
    <mergeCell ref="A36:A37"/>
    <mergeCell ref="D33:D34"/>
    <mergeCell ref="H33:H34"/>
    <mergeCell ref="D36:D37"/>
    <mergeCell ref="H36:H37"/>
    <mergeCell ref="B33:C33"/>
    <mergeCell ref="E33:G33"/>
    <mergeCell ref="B34:C36"/>
    <mergeCell ref="E34:G36"/>
    <mergeCell ref="B37:C37"/>
    <mergeCell ref="E37:G37"/>
    <mergeCell ref="L36:L37"/>
    <mergeCell ref="P36:P37"/>
    <mergeCell ref="M37:O37"/>
    <mergeCell ref="I34:K36"/>
    <mergeCell ref="Z1:Z121"/>
    <mergeCell ref="Y1:Y9"/>
    <mergeCell ref="A9:X9"/>
    <mergeCell ref="A17:A18"/>
    <mergeCell ref="A14:A15"/>
    <mergeCell ref="W166:W169"/>
    <mergeCell ref="G13:I13"/>
    <mergeCell ref="H14:H15"/>
    <mergeCell ref="K13:M13"/>
    <mergeCell ref="L17:L18"/>
    <mergeCell ref="L14:L15"/>
    <mergeCell ref="E14:G14"/>
    <mergeCell ref="E15:G17"/>
    <mergeCell ref="I15:K17"/>
    <mergeCell ref="I14:K14"/>
    <mergeCell ref="H26:H27"/>
    <mergeCell ref="M14:M27"/>
    <mergeCell ref="B90:Y90"/>
    <mergeCell ref="M71:O73"/>
    <mergeCell ref="U70:U74"/>
    <mergeCell ref="B75:Y75"/>
    <mergeCell ref="B150:C152"/>
    <mergeCell ref="C13:E13"/>
    <mergeCell ref="I18:K20"/>
    <mergeCell ref="D113:D114"/>
    <mergeCell ref="H113:H114"/>
    <mergeCell ref="L113:L114"/>
    <mergeCell ref="M88:O88"/>
    <mergeCell ref="A85:Y85"/>
    <mergeCell ref="E180:G180"/>
    <mergeCell ref="I180:K180"/>
    <mergeCell ref="Q180:S180"/>
    <mergeCell ref="B181:M181"/>
    <mergeCell ref="O181:X181"/>
    <mergeCell ref="L170:L171"/>
    <mergeCell ref="T170:T171"/>
    <mergeCell ref="Q170:S170"/>
    <mergeCell ref="Q171:S171"/>
    <mergeCell ref="U170:W170"/>
    <mergeCell ref="U171:W171"/>
    <mergeCell ref="X170:X171"/>
    <mergeCell ref="T173:T174"/>
    <mergeCell ref="B174:C176"/>
    <mergeCell ref="E174:G176"/>
    <mergeCell ref="I174:K176"/>
    <mergeCell ref="M174:M176"/>
    <mergeCell ref="O174:O176"/>
    <mergeCell ref="Q174:S176"/>
    <mergeCell ref="E177:G179"/>
    <mergeCell ref="I177:K179"/>
    <mergeCell ref="M177:M179"/>
    <mergeCell ref="T176:T177"/>
    <mergeCell ref="B177:C179"/>
    <mergeCell ref="A179:A180"/>
    <mergeCell ref="D179:D180"/>
    <mergeCell ref="H179:H180"/>
    <mergeCell ref="L179:L180"/>
    <mergeCell ref="P179:P180"/>
    <mergeCell ref="X166:X169"/>
    <mergeCell ref="Y166:Y181"/>
    <mergeCell ref="A167:A168"/>
    <mergeCell ref="B167:C167"/>
    <mergeCell ref="D167:D168"/>
    <mergeCell ref="E167:E169"/>
    <mergeCell ref="B168:C170"/>
    <mergeCell ref="A170:A171"/>
    <mergeCell ref="D170:D171"/>
    <mergeCell ref="E170:G170"/>
    <mergeCell ref="H170:H171"/>
    <mergeCell ref="P170:P171"/>
    <mergeCell ref="B171:C173"/>
    <mergeCell ref="E171:G173"/>
    <mergeCell ref="O171:O173"/>
    <mergeCell ref="A173:A174"/>
    <mergeCell ref="D173:D174"/>
    <mergeCell ref="T179:T180"/>
    <mergeCell ref="B180:C180"/>
    <mergeCell ref="A176:A177"/>
    <mergeCell ref="D176:D177"/>
    <mergeCell ref="H176:H177"/>
    <mergeCell ref="L176:L177"/>
    <mergeCell ref="P176:P177"/>
    <mergeCell ref="C99:E99"/>
    <mergeCell ref="G99:I99"/>
    <mergeCell ref="K99:M99"/>
    <mergeCell ref="O99:Q99"/>
    <mergeCell ref="A100:A101"/>
    <mergeCell ref="B100:C100"/>
    <mergeCell ref="D100:D101"/>
    <mergeCell ref="E100:G100"/>
    <mergeCell ref="H100:H101"/>
    <mergeCell ref="I100:K100"/>
    <mergeCell ref="C166:E166"/>
    <mergeCell ref="F166:F169"/>
    <mergeCell ref="G166:I169"/>
    <mergeCell ref="J166:J169"/>
    <mergeCell ref="K166:M169"/>
    <mergeCell ref="O166:Q169"/>
    <mergeCell ref="H173:H174"/>
    <mergeCell ref="I173:K173"/>
    <mergeCell ref="L173:L174"/>
    <mergeCell ref="E70:G70"/>
    <mergeCell ref="O177:O179"/>
    <mergeCell ref="Q177:S179"/>
    <mergeCell ref="R166:R169"/>
    <mergeCell ref="P173:P174"/>
    <mergeCell ref="Q173:S173"/>
    <mergeCell ref="S166:U169"/>
    <mergeCell ref="P100:P101"/>
    <mergeCell ref="L116:L117"/>
    <mergeCell ref="H119:H120"/>
    <mergeCell ref="L119:L120"/>
    <mergeCell ref="O160:X160"/>
    <mergeCell ref="I153:M153"/>
    <mergeCell ref="E159:K159"/>
    <mergeCell ref="E154:K155"/>
    <mergeCell ref="C145:E145"/>
    <mergeCell ref="U149:W159"/>
    <mergeCell ref="M154:M155"/>
    <mergeCell ref="E156:K158"/>
    <mergeCell ref="E153:G153"/>
    <mergeCell ref="L158:L159"/>
    <mergeCell ref="M156:M158"/>
    <mergeCell ref="I152:M152"/>
    <mergeCell ref="O154:S155"/>
    <mergeCell ref="A70:A71"/>
    <mergeCell ref="B160:M160"/>
    <mergeCell ref="H152:H153"/>
    <mergeCell ref="A51:A52"/>
    <mergeCell ref="P51:P52"/>
    <mergeCell ref="Q51:S51"/>
    <mergeCell ref="B52:C54"/>
    <mergeCell ref="D70:D71"/>
    <mergeCell ref="B56:Y56"/>
    <mergeCell ref="M52:O54"/>
    <mergeCell ref="Q52:S54"/>
    <mergeCell ref="D54:D55"/>
    <mergeCell ref="H54:H55"/>
    <mergeCell ref="L54:L55"/>
    <mergeCell ref="P54:P55"/>
    <mergeCell ref="Y51:Y55"/>
    <mergeCell ref="C59:E59"/>
    <mergeCell ref="G59:I59"/>
    <mergeCell ref="K59:M59"/>
    <mergeCell ref="O69:Q69"/>
    <mergeCell ref="C69:E69"/>
    <mergeCell ref="G69:I69"/>
    <mergeCell ref="B55:C55"/>
    <mergeCell ref="E55:G55"/>
    <mergeCell ref="M162:M164"/>
    <mergeCell ref="Q152:T153"/>
    <mergeCell ref="T158:T159"/>
    <mergeCell ref="A161:Y161"/>
    <mergeCell ref="O159:S159"/>
    <mergeCell ref="P152:P153"/>
    <mergeCell ref="T155:T156"/>
    <mergeCell ref="K145:M148"/>
    <mergeCell ref="B147:C149"/>
    <mergeCell ref="J145:J148"/>
    <mergeCell ref="F145:F148"/>
    <mergeCell ref="E149:M151"/>
    <mergeCell ref="D155:D156"/>
    <mergeCell ref="B159:C159"/>
    <mergeCell ref="G145:I148"/>
    <mergeCell ref="W145:W148"/>
    <mergeCell ref="O156:S158"/>
    <mergeCell ref="B146:C146"/>
    <mergeCell ref="S145:U148"/>
    <mergeCell ref="E146:E148"/>
    <mergeCell ref="A149:A150"/>
    <mergeCell ref="B156:C158"/>
    <mergeCell ref="A143:Y143"/>
    <mergeCell ref="A111:Y111"/>
    <mergeCell ref="C112:E112"/>
    <mergeCell ref="G112:I112"/>
    <mergeCell ref="O149:T151"/>
    <mergeCell ref="O145:Q148"/>
    <mergeCell ref="R145:R148"/>
    <mergeCell ref="A144:Y144"/>
    <mergeCell ref="Y145:Y160"/>
    <mergeCell ref="A146:A147"/>
    <mergeCell ref="X145:X148"/>
    <mergeCell ref="X152:X159"/>
    <mergeCell ref="X149:X151"/>
    <mergeCell ref="A158:A159"/>
    <mergeCell ref="B153:C155"/>
    <mergeCell ref="A152:A153"/>
    <mergeCell ref="D152:D153"/>
    <mergeCell ref="D149:D150"/>
    <mergeCell ref="A155:A156"/>
    <mergeCell ref="E152:G152"/>
    <mergeCell ref="L155:L156"/>
    <mergeCell ref="K112:M112"/>
    <mergeCell ref="D158:D159"/>
    <mergeCell ref="D146:D147"/>
    <mergeCell ref="A73:A74"/>
    <mergeCell ref="D73:D74"/>
    <mergeCell ref="H70:H71"/>
    <mergeCell ref="I70:K70"/>
    <mergeCell ref="L70:L71"/>
    <mergeCell ref="P70:P71"/>
    <mergeCell ref="M6:R6"/>
    <mergeCell ref="M8:R8"/>
    <mergeCell ref="M42:O42"/>
    <mergeCell ref="P42:P43"/>
    <mergeCell ref="B48:Y48"/>
    <mergeCell ref="B47:Y47"/>
    <mergeCell ref="A26:A27"/>
    <mergeCell ref="X54:X55"/>
    <mergeCell ref="I33:K33"/>
    <mergeCell ref="I37:K37"/>
    <mergeCell ref="I55:K55"/>
    <mergeCell ref="U55:W55"/>
    <mergeCell ref="H20:H21"/>
    <mergeCell ref="B31:N31"/>
    <mergeCell ref="O31:U31"/>
    <mergeCell ref="S32:U32"/>
    <mergeCell ref="Q33:S33"/>
    <mergeCell ref="L26:L27"/>
    <mergeCell ref="A84:Y84"/>
    <mergeCell ref="A103:Y103"/>
    <mergeCell ref="A110:Y110"/>
    <mergeCell ref="A122:Y122"/>
    <mergeCell ref="M108:O108"/>
    <mergeCell ref="L107:L108"/>
    <mergeCell ref="B114:C114"/>
    <mergeCell ref="B117:G119"/>
    <mergeCell ref="A107:A108"/>
    <mergeCell ref="B107:C107"/>
    <mergeCell ref="C92:E92"/>
    <mergeCell ref="G92:I92"/>
    <mergeCell ref="K92:M92"/>
    <mergeCell ref="O92:Q92"/>
    <mergeCell ref="A93:A94"/>
    <mergeCell ref="B93:C93"/>
    <mergeCell ref="D93:D94"/>
    <mergeCell ref="E93:G93"/>
    <mergeCell ref="H93:H94"/>
    <mergeCell ref="I93:K93"/>
    <mergeCell ref="H107:H108"/>
    <mergeCell ref="B86:Q86"/>
    <mergeCell ref="R91:Y94"/>
    <mergeCell ref="B109:Y109"/>
    <mergeCell ref="A2:X2"/>
    <mergeCell ref="K32:M32"/>
    <mergeCell ref="O32:Q32"/>
    <mergeCell ref="L33:L34"/>
    <mergeCell ref="M33:O33"/>
    <mergeCell ref="P33:P34"/>
    <mergeCell ref="M34:O36"/>
    <mergeCell ref="A29:Y29"/>
    <mergeCell ref="A11:Y11"/>
    <mergeCell ref="D17:D18"/>
    <mergeCell ref="E18:G20"/>
    <mergeCell ref="H17:H18"/>
    <mergeCell ref="D20:D21"/>
    <mergeCell ref="B24:C26"/>
    <mergeCell ref="I27:K27"/>
    <mergeCell ref="L23:L24"/>
    <mergeCell ref="E27:G27"/>
    <mergeCell ref="D26:D27"/>
    <mergeCell ref="B18:C20"/>
    <mergeCell ref="A4:H4"/>
    <mergeCell ref="A6:H6"/>
    <mergeCell ref="A8:H8"/>
    <mergeCell ref="A20:A21"/>
    <mergeCell ref="A23:A24"/>
    <mergeCell ref="A3:X3"/>
    <mergeCell ref="S8:X8"/>
    <mergeCell ref="S6:X6"/>
    <mergeCell ref="I8:L8"/>
    <mergeCell ref="I6:L6"/>
    <mergeCell ref="I4:L4"/>
    <mergeCell ref="A67:Y67"/>
    <mergeCell ref="A12:Y12"/>
    <mergeCell ref="A10:Y10"/>
    <mergeCell ref="A54:A55"/>
    <mergeCell ref="M4:X4"/>
    <mergeCell ref="A5:X5"/>
    <mergeCell ref="A7:X7"/>
    <mergeCell ref="O41:Q41"/>
    <mergeCell ref="S41:U41"/>
    <mergeCell ref="W41:Y41"/>
    <mergeCell ref="A42:A43"/>
    <mergeCell ref="B42:C42"/>
    <mergeCell ref="D42:D43"/>
    <mergeCell ref="E42:G42"/>
    <mergeCell ref="H42:H43"/>
    <mergeCell ref="L42:L43"/>
    <mergeCell ref="M55:O55"/>
    <mergeCell ref="Q55:S55"/>
    <mergeCell ref="B49:N49"/>
    <mergeCell ref="O49:Y49"/>
    <mergeCell ref="L51:L52"/>
    <mergeCell ref="W50:Y50"/>
    <mergeCell ref="Q34:S36"/>
    <mergeCell ref="Q37:S37"/>
    <mergeCell ref="B38:U38"/>
    <mergeCell ref="C41:E41"/>
    <mergeCell ref="G41:I41"/>
    <mergeCell ref="K41:M41"/>
    <mergeCell ref="T33:T34"/>
    <mergeCell ref="T36:T37"/>
    <mergeCell ref="P45:P46"/>
    <mergeCell ref="B39:Y39"/>
    <mergeCell ref="B40:N40"/>
    <mergeCell ref="O40:Y40"/>
    <mergeCell ref="I42:K42"/>
    <mergeCell ref="U46:W46"/>
    <mergeCell ref="T45:T46"/>
    <mergeCell ref="X45:X46"/>
    <mergeCell ref="E43:G45"/>
    <mergeCell ref="I43:K45"/>
    <mergeCell ref="M43:O45"/>
    <mergeCell ref="Q43:S45"/>
    <mergeCell ref="A1:X1"/>
    <mergeCell ref="E51:G51"/>
    <mergeCell ref="M51:O51"/>
    <mergeCell ref="U33:U37"/>
    <mergeCell ref="C50:E50"/>
    <mergeCell ref="Q60:R64"/>
    <mergeCell ref="B46:C46"/>
    <mergeCell ref="A45:A46"/>
    <mergeCell ref="D45:D46"/>
    <mergeCell ref="D63:D64"/>
    <mergeCell ref="K58:N58"/>
    <mergeCell ref="E46:G46"/>
    <mergeCell ref="I46:K46"/>
    <mergeCell ref="M46:O46"/>
    <mergeCell ref="Q46:S46"/>
    <mergeCell ref="G50:I50"/>
    <mergeCell ref="K50:M50"/>
    <mergeCell ref="O50:Q50"/>
    <mergeCell ref="S50:U50"/>
    <mergeCell ref="T51:T52"/>
    <mergeCell ref="E52:G54"/>
    <mergeCell ref="I52:K54"/>
    <mergeCell ref="U52:W54"/>
    <mergeCell ref="H51:H52"/>
    <mergeCell ref="AC59:AC60"/>
    <mergeCell ref="AD59:AD60"/>
    <mergeCell ref="AC66:AC67"/>
    <mergeCell ref="AD66:AD67"/>
    <mergeCell ref="B58:F58"/>
    <mergeCell ref="A60:A61"/>
    <mergeCell ref="B60:C60"/>
    <mergeCell ref="D60:D61"/>
    <mergeCell ref="E60:G60"/>
    <mergeCell ref="H60:H61"/>
    <mergeCell ref="L60:L61"/>
    <mergeCell ref="M60:O60"/>
    <mergeCell ref="P60:P61"/>
    <mergeCell ref="B61:C63"/>
    <mergeCell ref="E61:G63"/>
    <mergeCell ref="I61:K63"/>
    <mergeCell ref="M61:O63"/>
    <mergeCell ref="A63:A64"/>
    <mergeCell ref="S57:Y64"/>
    <mergeCell ref="B65:Y65"/>
  </mergeCells>
  <phoneticPr fontId="6" type="noConversion"/>
  <pageMargins left="0.74803149606299213" right="0.51181102362204722" top="0.39370078740157483" bottom="0.11811023622047245" header="0.15748031496062992" footer="0.11811023622047245"/>
  <pageSetup paperSize="9" scale="6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zoomScaleNormal="100" workbookViewId="0">
      <selection activeCell="R24" sqref="R24:U31"/>
    </sheetView>
  </sheetViews>
  <sheetFormatPr defaultRowHeight="12.75" x14ac:dyDescent="0.2"/>
  <cols>
    <col min="11" max="11" width="5.5703125" customWidth="1"/>
    <col min="14" max="14" width="30.5703125" customWidth="1"/>
    <col min="15" max="16" width="9.140625" customWidth="1"/>
    <col min="17" max="17" width="4.28515625" customWidth="1"/>
    <col min="18" max="18" width="15.140625" customWidth="1"/>
    <col min="19" max="21" width="12.7109375" customWidth="1"/>
  </cols>
  <sheetData>
    <row r="1" spans="1:21" ht="20.25" x14ac:dyDescent="0.3">
      <c r="A1" s="803" t="s">
        <v>162</v>
      </c>
      <c r="B1" s="803"/>
      <c r="C1" s="803"/>
      <c r="D1" s="803"/>
      <c r="E1" s="803"/>
      <c r="F1" s="803"/>
      <c r="G1" s="803"/>
      <c r="H1" s="803"/>
      <c r="I1" s="803"/>
      <c r="J1" s="803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x14ac:dyDescent="0.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1" ht="15" customHeight="1" x14ac:dyDescent="0.2">
      <c r="A3" s="812" t="s">
        <v>57</v>
      </c>
      <c r="B3" s="812"/>
      <c r="C3" s="811"/>
      <c r="D3" s="804" t="str">
        <f>IF(Verzamelformulier!C3=0,"---",Verzamelformulier!C3)</f>
        <v>---</v>
      </c>
      <c r="E3" s="805"/>
      <c r="F3" s="806"/>
      <c r="G3" s="736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1" ht="15" customHeight="1" x14ac:dyDescent="0.2">
      <c r="A4" s="812" t="s">
        <v>58</v>
      </c>
      <c r="B4" s="812"/>
      <c r="C4" s="811"/>
      <c r="D4" s="804" t="str">
        <f>IF(Verzamelformulier!C4=0,"---",Verzamelformulier!C4)</f>
        <v>---</v>
      </c>
      <c r="E4" s="805"/>
      <c r="F4" s="806"/>
      <c r="G4" s="736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1:21" ht="15" customHeight="1" x14ac:dyDescent="0.2">
      <c r="A5" s="810" t="s">
        <v>193</v>
      </c>
      <c r="B5" s="810"/>
      <c r="C5" s="811"/>
      <c r="D5" s="804">
        <f>Verzamelformulier!C5</f>
        <v>0</v>
      </c>
      <c r="E5" s="805"/>
      <c r="F5" s="806"/>
      <c r="G5" s="736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</row>
    <row r="6" spans="1:21" ht="15" customHeight="1" x14ac:dyDescent="0.2">
      <c r="A6" s="808" t="s">
        <v>0</v>
      </c>
      <c r="B6" s="808"/>
      <c r="C6" s="809"/>
      <c r="D6" s="807" t="str">
        <f>IF(Verzamelformulier!$C$6=0,"---",Verzamelformulier!$C$6)</f>
        <v>---</v>
      </c>
      <c r="E6" s="805"/>
      <c r="F6" s="806"/>
      <c r="G6" s="736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</row>
    <row r="7" spans="1:21" ht="15" customHeight="1" x14ac:dyDescent="0.2">
      <c r="A7" s="808" t="s">
        <v>1</v>
      </c>
      <c r="B7" s="808"/>
      <c r="C7" s="809"/>
      <c r="D7" s="804" t="str">
        <f>IF(Verzamelformulier!C7=0,"---",Verzamelformulier!C7)</f>
        <v>---</v>
      </c>
      <c r="E7" s="805"/>
      <c r="F7" s="806"/>
      <c r="G7" s="736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</row>
    <row r="8" spans="1:21" ht="30.75" customHeight="1" x14ac:dyDescent="0.2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</row>
    <row r="9" spans="1:21" ht="12.75" customHeight="1" x14ac:dyDescent="0.2">
      <c r="K9" s="359"/>
      <c r="N9" s="1"/>
      <c r="O9" s="95"/>
      <c r="P9" s="95"/>
      <c r="Q9" s="523"/>
      <c r="R9" s="824" t="s">
        <v>217</v>
      </c>
      <c r="S9" s="825"/>
      <c r="T9" s="825"/>
      <c r="U9" s="826"/>
    </row>
    <row r="10" spans="1:21" ht="12.75" customHeight="1" x14ac:dyDescent="0.2">
      <c r="K10" s="359"/>
      <c r="N10" s="1"/>
      <c r="O10" s="95"/>
      <c r="P10" s="95"/>
      <c r="Q10" s="523"/>
      <c r="R10" s="739" t="s">
        <v>218</v>
      </c>
      <c r="S10" s="740"/>
      <c r="T10" s="740"/>
      <c r="U10" s="741"/>
    </row>
    <row r="11" spans="1:21" ht="12.75" customHeight="1" x14ac:dyDescent="0.2">
      <c r="K11" s="359"/>
      <c r="N11" s="186"/>
      <c r="O11" s="95"/>
      <c r="P11" s="95"/>
      <c r="Q11" s="523"/>
      <c r="R11" s="827"/>
      <c r="S11" s="797" t="s">
        <v>299</v>
      </c>
      <c r="T11" s="474" t="s">
        <v>216</v>
      </c>
      <c r="U11" s="797" t="s">
        <v>215</v>
      </c>
    </row>
    <row r="12" spans="1:21" x14ac:dyDescent="0.2">
      <c r="K12" s="359"/>
      <c r="N12" s="186"/>
      <c r="O12" s="10"/>
      <c r="P12" s="10"/>
      <c r="Q12" s="523"/>
      <c r="R12" s="828"/>
      <c r="S12" s="798"/>
      <c r="T12" s="523"/>
      <c r="U12" s="798"/>
    </row>
    <row r="13" spans="1:21" ht="12.75" customHeight="1" x14ac:dyDescent="0.2">
      <c r="K13" s="359"/>
      <c r="N13" s="186"/>
      <c r="O13" s="10"/>
      <c r="P13" s="10"/>
      <c r="Q13" s="523"/>
      <c r="R13" s="828"/>
      <c r="S13" s="798"/>
      <c r="T13" s="523"/>
      <c r="U13" s="798"/>
    </row>
    <row r="14" spans="1:21" x14ac:dyDescent="0.2">
      <c r="K14" s="359"/>
      <c r="N14" s="187"/>
      <c r="O14" s="6"/>
      <c r="P14" s="6"/>
      <c r="Q14" s="523"/>
      <c r="R14" s="828"/>
      <c r="S14" s="798"/>
      <c r="T14" s="523"/>
      <c r="U14" s="798"/>
    </row>
    <row r="15" spans="1:21" x14ac:dyDescent="0.2">
      <c r="K15" s="359"/>
      <c r="Q15" s="523"/>
      <c r="R15" s="828"/>
      <c r="S15" s="798"/>
      <c r="T15" s="523"/>
      <c r="U15" s="798"/>
    </row>
    <row r="16" spans="1:21" x14ac:dyDescent="0.2">
      <c r="K16" s="359"/>
      <c r="Q16" s="523"/>
      <c r="R16" s="829"/>
      <c r="S16" s="799"/>
      <c r="T16" s="819"/>
      <c r="U16" s="799"/>
    </row>
    <row r="17" spans="1:21" ht="15" customHeight="1" x14ac:dyDescent="0.2">
      <c r="K17" s="359"/>
      <c r="Q17" s="523"/>
      <c r="R17" s="188" t="s">
        <v>125</v>
      </c>
      <c r="S17" s="197" t="str">
        <f>Resultaten!$D$14</f>
        <v>---</v>
      </c>
      <c r="T17" s="339" t="str">
        <f>IF($D$5=0,"---",COUNTIFS(Verzamelformulier!$F$12:$FX$12,"A",Verzamelformulier!$F$13:$FX$13,"j")/$D$5)</f>
        <v>---</v>
      </c>
      <c r="U17" s="339" t="str">
        <f>IF($D$5=0,"---",COUNTIFS(Verzamelformulier!$F$12:$FX$12,"A",Verzamelformulier!$F$14:$FX$14,"j")/$D$5)</f>
        <v>---</v>
      </c>
    </row>
    <row r="18" spans="1:21" ht="15" customHeight="1" x14ac:dyDescent="0.2">
      <c r="K18" s="359"/>
      <c r="Q18" s="523"/>
      <c r="R18" s="189" t="s">
        <v>126</v>
      </c>
      <c r="S18" s="198" t="str">
        <f>Resultaten!$D$17</f>
        <v>---</v>
      </c>
      <c r="T18" s="190" t="str">
        <f>IF($D$5=0,"---",COUNTIFS(Verzamelformulier!$F$12:$FX$12,"B",Verzamelformulier!$F$13:$FX$13,"j")/$D$5)</f>
        <v>---</v>
      </c>
      <c r="U18" s="198" t="str">
        <f>IF($D$5=0,"---",COUNTIFS(Verzamelformulier!$F$12:$FX$12,"B",Verzamelformulier!$F$14:$FX$14,"j")/$D$5)</f>
        <v>---</v>
      </c>
    </row>
    <row r="19" spans="1:21" ht="15" customHeight="1" x14ac:dyDescent="0.2">
      <c r="K19" s="359"/>
      <c r="Q19" s="523"/>
      <c r="R19" s="191" t="s">
        <v>127</v>
      </c>
      <c r="S19" s="199" t="str">
        <f>Resultaten!$D$20</f>
        <v>---</v>
      </c>
      <c r="T19" s="192" t="str">
        <f>IF($D$5=0,"---",COUNTIFS(Verzamelformulier!$F$12:$FX$12,"C",Verzamelformulier!$F$13:$FX$13,"j")/$D$5)</f>
        <v>---</v>
      </c>
      <c r="U19" s="199" t="str">
        <f>IF($D$5=0,"---",COUNTIFS(Verzamelformulier!$F$12:$FX$12,"C",Verzamelformulier!$F$14:$FX$14,"j")/$D$5)</f>
        <v>---</v>
      </c>
    </row>
    <row r="20" spans="1:21" ht="15" customHeight="1" x14ac:dyDescent="0.2">
      <c r="K20" s="359"/>
      <c r="Q20" s="523"/>
      <c r="R20" s="193" t="s">
        <v>128</v>
      </c>
      <c r="S20" s="200" t="str">
        <f>Resultaten!$D$23</f>
        <v>---</v>
      </c>
      <c r="T20" s="194" t="str">
        <f>IF($D$5=0,"---",COUNTIFS(Verzamelformulier!$F$12:$FX$12,"D",Verzamelformulier!$F$13:$FX$13,"j")/$D$5)</f>
        <v>---</v>
      </c>
      <c r="U20" s="200" t="str">
        <f>IF($D$5=0,"---",COUNTIFS(Verzamelformulier!$F$12:$FX$12,"D",Verzamelformulier!$F$14:$FX$14,"j")/$D$5)</f>
        <v>---</v>
      </c>
    </row>
    <row r="21" spans="1:21" ht="15" customHeight="1" x14ac:dyDescent="0.2">
      <c r="K21" s="359"/>
      <c r="Q21" s="523"/>
      <c r="R21" s="195" t="s">
        <v>129</v>
      </c>
      <c r="S21" s="201" t="str">
        <f>Resultaten!$D$26</f>
        <v>---</v>
      </c>
      <c r="T21" s="196" t="str">
        <f>IF($D$5=0,"---",COUNTIFS(Verzamelformulier!$F$12:$FX$12,"E",Verzamelformulier!$F$13:$FX$13,"j")/$D$5)</f>
        <v>---</v>
      </c>
      <c r="U21" s="201" t="str">
        <f>IF($D$5=0,"---",COUNTIFS(Verzamelformulier!$F$12:$FX$12,"E",Verzamelformulier!$F$14:$FX$14,"j")/$D$5)</f>
        <v>---</v>
      </c>
    </row>
    <row r="22" spans="1:21" ht="12.75" customHeight="1" x14ac:dyDescent="0.2">
      <c r="K22" s="359"/>
      <c r="Q22" s="523"/>
      <c r="R22" s="813" t="s">
        <v>214</v>
      </c>
      <c r="S22" s="815">
        <f>SUM(S17:S21)</f>
        <v>0</v>
      </c>
      <c r="T22" s="817">
        <f>SUM(T17:T21)</f>
        <v>0</v>
      </c>
      <c r="U22" s="815">
        <f>SUM(U17:U21)</f>
        <v>0</v>
      </c>
    </row>
    <row r="23" spans="1:21" x14ac:dyDescent="0.2">
      <c r="K23" s="359"/>
      <c r="Q23" s="523"/>
      <c r="R23" s="814"/>
      <c r="S23" s="816"/>
      <c r="T23" s="818"/>
      <c r="U23" s="816"/>
    </row>
    <row r="24" spans="1:21" x14ac:dyDescent="0.2">
      <c r="K24" s="359"/>
      <c r="Q24" s="523"/>
      <c r="R24" s="426"/>
      <c r="S24" s="426"/>
      <c r="T24" s="426"/>
      <c r="U24" s="426"/>
    </row>
    <row r="25" spans="1:21" x14ac:dyDescent="0.2">
      <c r="K25" s="359"/>
      <c r="Q25" s="523"/>
      <c r="R25" s="359"/>
      <c r="S25" s="359"/>
      <c r="T25" s="359"/>
      <c r="U25" s="359"/>
    </row>
    <row r="26" spans="1:21" x14ac:dyDescent="0.2">
      <c r="K26" s="359"/>
      <c r="Q26" s="523"/>
      <c r="R26" s="359"/>
      <c r="S26" s="359"/>
      <c r="T26" s="359"/>
      <c r="U26" s="359"/>
    </row>
    <row r="27" spans="1:21" x14ac:dyDescent="0.2">
      <c r="K27" s="359"/>
      <c r="Q27" s="523"/>
      <c r="R27" s="359"/>
      <c r="S27" s="359"/>
      <c r="T27" s="359"/>
      <c r="U27" s="359"/>
    </row>
    <row r="28" spans="1:21" x14ac:dyDescent="0.2">
      <c r="K28" s="359"/>
      <c r="Q28" s="523"/>
      <c r="R28" s="359"/>
      <c r="S28" s="359"/>
      <c r="T28" s="359"/>
      <c r="U28" s="359"/>
    </row>
    <row r="29" spans="1:21" x14ac:dyDescent="0.2">
      <c r="K29" s="359"/>
      <c r="Q29" s="523"/>
      <c r="R29" s="359"/>
      <c r="S29" s="359"/>
      <c r="T29" s="359"/>
      <c r="U29" s="359"/>
    </row>
    <row r="30" spans="1:21" x14ac:dyDescent="0.2">
      <c r="K30" s="359"/>
      <c r="Q30" s="523"/>
      <c r="R30" s="359"/>
      <c r="S30" s="359"/>
      <c r="T30" s="359"/>
      <c r="U30" s="359"/>
    </row>
    <row r="31" spans="1:21" x14ac:dyDescent="0.2">
      <c r="K31" s="359"/>
      <c r="Q31" s="523"/>
      <c r="R31" s="359"/>
      <c r="S31" s="359"/>
      <c r="T31" s="359"/>
      <c r="U31" s="359"/>
    </row>
    <row r="32" spans="1:21" ht="40.5" customHeight="1" x14ac:dyDescent="0.2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</row>
    <row r="33" spans="11:29" x14ac:dyDescent="0.2">
      <c r="K33" s="359"/>
      <c r="L33" s="753" t="s">
        <v>259</v>
      </c>
      <c r="M33" s="754"/>
      <c r="N33" s="754"/>
      <c r="O33" s="754"/>
      <c r="P33" s="755"/>
      <c r="Q33" s="359"/>
      <c r="R33" s="359"/>
      <c r="S33" s="359"/>
      <c r="T33" s="359"/>
      <c r="U33" s="359"/>
    </row>
    <row r="34" spans="11:29" x14ac:dyDescent="0.2">
      <c r="K34" s="359"/>
      <c r="L34" s="800" t="s">
        <v>220</v>
      </c>
      <c r="M34" s="801"/>
      <c r="N34" s="801"/>
      <c r="O34" s="801"/>
      <c r="P34" s="802"/>
      <c r="Q34" s="359"/>
      <c r="R34" s="359"/>
      <c r="S34" s="359"/>
      <c r="T34" s="359"/>
      <c r="U34" s="359"/>
    </row>
    <row r="35" spans="11:29" ht="51" x14ac:dyDescent="0.2">
      <c r="K35" s="359"/>
      <c r="L35" s="750"/>
      <c r="M35" s="751"/>
      <c r="N35" s="208"/>
      <c r="O35" s="206" t="s">
        <v>160</v>
      </c>
      <c r="P35" s="207" t="s">
        <v>161</v>
      </c>
      <c r="Q35" s="359"/>
      <c r="R35" s="359"/>
      <c r="S35" s="359"/>
      <c r="T35" s="359"/>
      <c r="U35" s="359"/>
      <c r="V35" s="144"/>
      <c r="W35" s="523"/>
      <c r="X35" s="523"/>
      <c r="Y35" s="523"/>
      <c r="Z35" s="144"/>
      <c r="AA35" s="523"/>
      <c r="AB35" s="523"/>
      <c r="AC35" s="523"/>
    </row>
    <row r="36" spans="11:29" ht="15" customHeight="1" x14ac:dyDescent="0.2">
      <c r="K36" s="359"/>
      <c r="L36" s="823" t="s">
        <v>219</v>
      </c>
      <c r="M36" s="566"/>
      <c r="N36" s="203" t="s">
        <v>158</v>
      </c>
      <c r="O36" s="223" t="str">
        <f>Resultaten!D33</f>
        <v>---</v>
      </c>
      <c r="P36" s="224" t="str">
        <f>Resultaten!D36</f>
        <v>---</v>
      </c>
      <c r="Q36" s="359"/>
      <c r="R36" s="359"/>
      <c r="S36" s="359"/>
      <c r="T36" s="359"/>
      <c r="U36" s="359"/>
    </row>
    <row r="37" spans="11:29" ht="15" customHeight="1" x14ac:dyDescent="0.2">
      <c r="K37" s="359"/>
      <c r="L37" s="766"/>
      <c r="M37" s="566"/>
      <c r="N37" s="204" t="s">
        <v>159</v>
      </c>
      <c r="O37" s="225" t="str">
        <f>Resultaten!H33</f>
        <v>---</v>
      </c>
      <c r="P37" s="226" t="str">
        <f>Resultaten!H36</f>
        <v>---</v>
      </c>
      <c r="Q37" s="359"/>
      <c r="R37" s="359"/>
      <c r="S37" s="359"/>
      <c r="T37" s="359"/>
      <c r="U37" s="359"/>
    </row>
    <row r="38" spans="11:29" ht="15" customHeight="1" x14ac:dyDescent="0.2">
      <c r="K38" s="359"/>
      <c r="L38" s="766"/>
      <c r="M38" s="566"/>
      <c r="N38" s="203" t="s">
        <v>221</v>
      </c>
      <c r="O38" s="223" t="str">
        <f>Resultaten!L33</f>
        <v>---</v>
      </c>
      <c r="P38" s="224" t="str">
        <f>Resultaten!L36</f>
        <v>---</v>
      </c>
      <c r="Q38" s="359"/>
      <c r="R38" s="359"/>
      <c r="S38" s="359"/>
      <c r="T38" s="359"/>
      <c r="U38" s="359"/>
    </row>
    <row r="39" spans="11:29" ht="15" customHeight="1" x14ac:dyDescent="0.2">
      <c r="K39" s="359"/>
      <c r="L39" s="766"/>
      <c r="M39" s="566"/>
      <c r="N39" s="205" t="s">
        <v>92</v>
      </c>
      <c r="O39" s="225" t="str">
        <f>IF(Resultaten!$L$33="---","---",Resultaten!$P$33*Resultaten!$L$33)</f>
        <v>---</v>
      </c>
      <c r="P39" s="226" t="str">
        <f>IF(Resultaten!$L$36="---","---",Resultaten!$P$36*Resultaten!$L$36)</f>
        <v>---</v>
      </c>
      <c r="Q39" s="359"/>
      <c r="R39" s="359"/>
      <c r="S39" s="359"/>
      <c r="T39" s="359"/>
      <c r="U39" s="359"/>
    </row>
    <row r="40" spans="11:29" ht="15" customHeight="1" x14ac:dyDescent="0.2">
      <c r="K40" s="359"/>
      <c r="L40" s="767"/>
      <c r="M40" s="768"/>
      <c r="N40" s="203" t="s">
        <v>258</v>
      </c>
      <c r="O40" s="223" t="str">
        <f>IF(Resultaten!$L$33="---","---",Resultaten!$T$33*Resultaten!$L$33)</f>
        <v>---</v>
      </c>
      <c r="P40" s="224" t="str">
        <f>IF(Resultaten!$L$36="---","---",Resultaten!$T$36*Resultaten!$L$36)</f>
        <v>---</v>
      </c>
      <c r="Q40" s="359"/>
      <c r="R40" s="359"/>
      <c r="S40" s="359"/>
      <c r="T40" s="359"/>
      <c r="U40" s="359"/>
    </row>
    <row r="41" spans="11:29" x14ac:dyDescent="0.2">
      <c r="K41" s="359"/>
      <c r="L41" s="426"/>
      <c r="M41" s="426"/>
      <c r="N41" s="426"/>
      <c r="O41" s="426"/>
      <c r="P41" s="426"/>
      <c r="Q41" s="359"/>
      <c r="R41" s="359"/>
      <c r="S41" s="359"/>
      <c r="T41" s="359"/>
      <c r="U41" s="359"/>
    </row>
    <row r="42" spans="11:29" x14ac:dyDescent="0.2"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</row>
    <row r="43" spans="11:29" x14ac:dyDescent="0.2"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</row>
    <row r="44" spans="11:29" x14ac:dyDescent="0.2"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</row>
    <row r="45" spans="11:29" x14ac:dyDescent="0.2"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</row>
    <row r="46" spans="11:29" x14ac:dyDescent="0.2"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</row>
    <row r="47" spans="11:29" x14ac:dyDescent="0.2"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</row>
    <row r="48" spans="11:29" x14ac:dyDescent="0.2"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</row>
    <row r="49" spans="1:31" x14ac:dyDescent="0.2"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</row>
    <row r="50" spans="1:31" x14ac:dyDescent="0.2"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</row>
    <row r="51" spans="1:31" x14ac:dyDescent="0.2"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</row>
    <row r="52" spans="1:31" x14ac:dyDescent="0.2"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</row>
    <row r="53" spans="1:31" x14ac:dyDescent="0.2"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</row>
    <row r="54" spans="1:31" x14ac:dyDescent="0.2"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</row>
    <row r="55" spans="1:31" x14ac:dyDescent="0.2"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</row>
    <row r="56" spans="1:31" ht="30" customHeight="1" x14ac:dyDescent="0.2">
      <c r="A56" s="359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</row>
    <row r="57" spans="1:31" ht="18" customHeight="1" x14ac:dyDescent="0.2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359"/>
      <c r="L57" s="753" t="s">
        <v>264</v>
      </c>
      <c r="M57" s="754"/>
      <c r="N57" s="754"/>
      <c r="O57" s="754"/>
      <c r="P57" s="755"/>
      <c r="Q57" s="361"/>
    </row>
    <row r="58" spans="1:31" ht="18" customHeight="1" x14ac:dyDescent="0.2">
      <c r="K58" s="359"/>
      <c r="L58" s="794" t="s">
        <v>249</v>
      </c>
      <c r="M58" s="795"/>
      <c r="N58" s="795"/>
      <c r="O58" s="795"/>
      <c r="P58" s="796"/>
      <c r="Q58" s="361"/>
    </row>
    <row r="59" spans="1:31" ht="51" x14ac:dyDescent="0.2">
      <c r="K59" s="359"/>
      <c r="L59" s="750"/>
      <c r="M59" s="751"/>
      <c r="N59" s="752"/>
      <c r="O59" s="206" t="s">
        <v>160</v>
      </c>
      <c r="P59" s="207" t="s">
        <v>161</v>
      </c>
      <c r="Q59" s="361"/>
      <c r="R59" s="232"/>
      <c r="S59" s="95"/>
      <c r="T59" s="95"/>
      <c r="U59" s="95"/>
      <c r="V59" s="232"/>
      <c r="W59" s="95"/>
      <c r="X59" s="95"/>
      <c r="Y59" s="95"/>
      <c r="Z59" s="232"/>
      <c r="AA59" s="95"/>
      <c r="AB59" s="95"/>
      <c r="AC59" s="95"/>
      <c r="AD59" s="1"/>
      <c r="AE59" s="1"/>
    </row>
    <row r="60" spans="1:31" x14ac:dyDescent="0.2">
      <c r="K60" s="359"/>
      <c r="L60" s="774" t="s">
        <v>233</v>
      </c>
      <c r="M60" s="775"/>
      <c r="N60" s="205" t="s">
        <v>300</v>
      </c>
      <c r="O60" s="227" t="str">
        <f>Resultaten!D51</f>
        <v>---</v>
      </c>
      <c r="P60" s="228" t="str">
        <f>Resultaten!D54</f>
        <v>---</v>
      </c>
      <c r="Q60" s="361"/>
    </row>
    <row r="61" spans="1:31" x14ac:dyDescent="0.2">
      <c r="K61" s="359"/>
      <c r="L61" s="774"/>
      <c r="M61" s="775"/>
      <c r="N61" s="205" t="s">
        <v>231</v>
      </c>
      <c r="O61" s="229" t="str">
        <f>Resultaten!P51</f>
        <v>---</v>
      </c>
      <c r="P61" s="230" t="str">
        <f>Resultaten!P54</f>
        <v>---</v>
      </c>
      <c r="Q61" s="361"/>
    </row>
    <row r="62" spans="1:31" x14ac:dyDescent="0.2">
      <c r="K62" s="359"/>
      <c r="L62" s="774"/>
      <c r="M62" s="775"/>
      <c r="N62" s="205" t="s">
        <v>301</v>
      </c>
      <c r="O62" s="227" t="str">
        <f>Resultaten!H51</f>
        <v>---</v>
      </c>
      <c r="P62" s="228" t="str">
        <f>Resultaten!H54</f>
        <v>---</v>
      </c>
      <c r="Q62" s="361"/>
    </row>
    <row r="63" spans="1:31" x14ac:dyDescent="0.2">
      <c r="K63" s="359"/>
      <c r="L63" s="774"/>
      <c r="M63" s="775"/>
      <c r="N63" s="205" t="s">
        <v>232</v>
      </c>
      <c r="O63" s="229" t="str">
        <f>Resultaten!T51</f>
        <v>---</v>
      </c>
      <c r="P63" s="230" t="str">
        <f>Resultaten!T54</f>
        <v>---</v>
      </c>
      <c r="Q63" s="361"/>
    </row>
    <row r="64" spans="1:31" x14ac:dyDescent="0.2">
      <c r="K64" s="359"/>
      <c r="L64" s="774"/>
      <c r="M64" s="775"/>
      <c r="N64" s="251" t="s">
        <v>302</v>
      </c>
      <c r="O64" s="227" t="str">
        <f>Resultaten!L51</f>
        <v>---</v>
      </c>
      <c r="P64" s="228" t="str">
        <f>Resultaten!L54</f>
        <v>---</v>
      </c>
      <c r="Q64" s="361"/>
    </row>
    <row r="65" spans="1:21" x14ac:dyDescent="0.2">
      <c r="K65" s="359"/>
      <c r="L65" s="776"/>
      <c r="M65" s="777"/>
      <c r="N65" s="252" t="s">
        <v>168</v>
      </c>
      <c r="O65" s="227" t="str">
        <f>Resultaten!X51</f>
        <v>---</v>
      </c>
      <c r="P65" s="228" t="str">
        <f>Resultaten!X54</f>
        <v>---</v>
      </c>
      <c r="Q65" s="361"/>
    </row>
    <row r="66" spans="1:21" x14ac:dyDescent="0.2">
      <c r="K66" s="359"/>
      <c r="L66" s="426"/>
      <c r="M66" s="426"/>
      <c r="N66" s="426"/>
      <c r="O66" s="426"/>
      <c r="P66" s="426"/>
      <c r="Q66" s="361"/>
    </row>
    <row r="67" spans="1:21" x14ac:dyDescent="0.2">
      <c r="K67" s="359"/>
      <c r="L67" s="405"/>
      <c r="M67" s="405"/>
      <c r="N67" s="405"/>
      <c r="O67" s="405"/>
      <c r="P67" s="405"/>
      <c r="Q67" s="361"/>
    </row>
    <row r="68" spans="1:21" x14ac:dyDescent="0.2">
      <c r="K68" s="359"/>
      <c r="L68" s="753" t="s">
        <v>261</v>
      </c>
      <c r="M68" s="754"/>
      <c r="N68" s="754"/>
      <c r="O68" s="754"/>
      <c r="P68" s="755"/>
      <c r="Q68" s="361"/>
    </row>
    <row r="69" spans="1:21" ht="12.75" customHeight="1" x14ac:dyDescent="0.2">
      <c r="K69" s="359"/>
      <c r="L69" s="756" t="s">
        <v>260</v>
      </c>
      <c r="M69" s="757"/>
      <c r="N69" s="757"/>
      <c r="O69" s="757"/>
      <c r="P69" s="758"/>
      <c r="Q69" s="361"/>
      <c r="R69" s="239"/>
      <c r="S69" s="239"/>
    </row>
    <row r="70" spans="1:21" ht="51" x14ac:dyDescent="0.2">
      <c r="K70" s="359"/>
      <c r="L70" s="249"/>
      <c r="M70" s="250"/>
      <c r="N70" s="208"/>
      <c r="O70" s="206" t="s">
        <v>160</v>
      </c>
      <c r="P70" s="207" t="s">
        <v>161</v>
      </c>
      <c r="Q70" s="361"/>
      <c r="R70" s="359"/>
      <c r="S70" s="359"/>
      <c r="T70" s="359"/>
      <c r="U70" s="359"/>
    </row>
    <row r="71" spans="1:21" x14ac:dyDescent="0.2">
      <c r="K71" s="359"/>
      <c r="L71" s="774"/>
      <c r="M71" s="775"/>
      <c r="N71" s="240" t="s">
        <v>303</v>
      </c>
      <c r="O71" s="227" t="str">
        <f>Resultaten!D60</f>
        <v>---</v>
      </c>
      <c r="P71" s="228" t="str">
        <f>Resultaten!D63</f>
        <v>---</v>
      </c>
      <c r="Q71" s="361"/>
    </row>
    <row r="72" spans="1:21" x14ac:dyDescent="0.2">
      <c r="K72" s="359"/>
      <c r="L72" s="776"/>
      <c r="M72" s="777"/>
      <c r="N72" s="241" t="s">
        <v>293</v>
      </c>
      <c r="O72" s="254" t="str">
        <f>Resultaten!H60</f>
        <v>---</v>
      </c>
      <c r="P72" s="255" t="str">
        <f>Resultaten!H63</f>
        <v>---</v>
      </c>
      <c r="Q72" s="361"/>
    </row>
    <row r="73" spans="1:21" x14ac:dyDescent="0.2">
      <c r="K73" s="359"/>
      <c r="L73" s="426"/>
      <c r="M73" s="426"/>
      <c r="N73" s="426"/>
      <c r="O73" s="426"/>
      <c r="P73" s="426"/>
      <c r="Q73" s="361"/>
    </row>
    <row r="74" spans="1:21" x14ac:dyDescent="0.2">
      <c r="K74" s="359"/>
      <c r="L74" s="405"/>
      <c r="M74" s="405"/>
      <c r="N74" s="405"/>
      <c r="O74" s="405"/>
      <c r="P74" s="405"/>
      <c r="Q74" s="361"/>
    </row>
    <row r="75" spans="1:21" x14ac:dyDescent="0.2">
      <c r="K75" s="359"/>
      <c r="L75" s="753" t="s">
        <v>263</v>
      </c>
      <c r="M75" s="754"/>
      <c r="N75" s="754"/>
      <c r="O75" s="754"/>
      <c r="P75" s="755"/>
      <c r="Q75" s="361"/>
    </row>
    <row r="76" spans="1:21" x14ac:dyDescent="0.2">
      <c r="K76" s="359"/>
      <c r="L76" s="756" t="s">
        <v>262</v>
      </c>
      <c r="M76" s="757"/>
      <c r="N76" s="757"/>
      <c r="O76" s="757"/>
      <c r="P76" s="758"/>
      <c r="Q76" s="361"/>
    </row>
    <row r="77" spans="1:21" ht="51" x14ac:dyDescent="0.2">
      <c r="K77" s="359"/>
      <c r="L77" s="249"/>
      <c r="M77" s="250"/>
      <c r="N77" s="208"/>
      <c r="O77" s="206" t="s">
        <v>160</v>
      </c>
      <c r="P77" s="207" t="s">
        <v>161</v>
      </c>
      <c r="Q77" s="361"/>
    </row>
    <row r="78" spans="1:21" x14ac:dyDescent="0.2">
      <c r="K78" s="359"/>
      <c r="L78" s="774"/>
      <c r="M78" s="775"/>
      <c r="N78" s="240" t="s">
        <v>303</v>
      </c>
      <c r="O78" s="227" t="str">
        <f>Resultaten!L60</f>
        <v>---</v>
      </c>
      <c r="P78" s="228" t="str">
        <f>Resultaten!L63</f>
        <v>---</v>
      </c>
      <c r="Q78" s="361"/>
    </row>
    <row r="79" spans="1:21" x14ac:dyDescent="0.2">
      <c r="K79" s="359"/>
      <c r="L79" s="776"/>
      <c r="M79" s="777"/>
      <c r="N79" s="241" t="s">
        <v>293</v>
      </c>
      <c r="O79" s="254" t="str">
        <f>Resultaten!P60</f>
        <v>---</v>
      </c>
      <c r="P79" s="255" t="str">
        <f>Resultaten!P63</f>
        <v>---</v>
      </c>
      <c r="Q79" s="361"/>
    </row>
    <row r="80" spans="1:21" ht="24" customHeight="1" x14ac:dyDescent="0.2">
      <c r="A80" s="359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</row>
    <row r="81" spans="11:21" ht="18" customHeight="1" x14ac:dyDescent="0.2">
      <c r="K81" s="359"/>
      <c r="L81" s="742" t="s">
        <v>265</v>
      </c>
      <c r="M81" s="743"/>
      <c r="N81" s="743"/>
      <c r="O81" s="743"/>
      <c r="P81" s="744"/>
      <c r="Q81" s="359"/>
      <c r="R81" s="359"/>
      <c r="S81" s="359"/>
      <c r="T81" s="359"/>
      <c r="U81" s="359"/>
    </row>
    <row r="82" spans="11:21" ht="31.5" customHeight="1" x14ac:dyDescent="0.2">
      <c r="K82" s="359"/>
      <c r="L82" s="756" t="s">
        <v>304</v>
      </c>
      <c r="M82" s="757"/>
      <c r="N82" s="757"/>
      <c r="O82" s="757"/>
      <c r="P82" s="758"/>
      <c r="Q82" s="359"/>
      <c r="R82" s="359"/>
      <c r="S82" s="359"/>
      <c r="T82" s="359"/>
      <c r="U82" s="359"/>
    </row>
    <row r="83" spans="11:21" ht="57" customHeight="1" x14ac:dyDescent="0.2">
      <c r="K83" s="359"/>
      <c r="L83" s="750"/>
      <c r="M83" s="751"/>
      <c r="N83" s="208"/>
      <c r="O83" s="206" t="s">
        <v>160</v>
      </c>
      <c r="P83" s="207" t="s">
        <v>161</v>
      </c>
      <c r="Q83" s="359"/>
      <c r="R83" s="359"/>
      <c r="S83" s="359"/>
      <c r="T83" s="359"/>
      <c r="U83" s="359"/>
    </row>
    <row r="84" spans="11:21" ht="15" customHeight="1" x14ac:dyDescent="0.2">
      <c r="K84" s="359"/>
      <c r="L84" s="772" t="s">
        <v>255</v>
      </c>
      <c r="M84" s="773"/>
      <c r="N84" s="240" t="s">
        <v>92</v>
      </c>
      <c r="O84" s="245" t="str">
        <f>Resultaten!D42</f>
        <v>---</v>
      </c>
      <c r="P84" s="246" t="str">
        <f>Resultaten!D45</f>
        <v>---</v>
      </c>
      <c r="Q84" s="359"/>
      <c r="R84" s="359"/>
      <c r="S84" s="359"/>
      <c r="T84" s="359"/>
      <c r="U84" s="359"/>
    </row>
    <row r="85" spans="11:21" ht="15" customHeight="1" x14ac:dyDescent="0.2">
      <c r="K85" s="359"/>
      <c r="L85" s="774"/>
      <c r="M85" s="775"/>
      <c r="N85" s="205" t="s">
        <v>256</v>
      </c>
      <c r="O85" s="245" t="str">
        <f>Resultaten!P42</f>
        <v>---</v>
      </c>
      <c r="P85" s="246" t="str">
        <f>Resultaten!P45</f>
        <v>---</v>
      </c>
      <c r="Q85" s="359"/>
      <c r="R85" s="359"/>
      <c r="S85" s="359"/>
      <c r="T85" s="359"/>
      <c r="U85" s="359"/>
    </row>
    <row r="86" spans="11:21" ht="15" customHeight="1" x14ac:dyDescent="0.2">
      <c r="K86" s="359"/>
      <c r="L86" s="774"/>
      <c r="M86" s="775"/>
      <c r="N86" s="205" t="s">
        <v>305</v>
      </c>
      <c r="O86" s="247" t="str">
        <f>Resultaten!H42</f>
        <v>---</v>
      </c>
      <c r="P86" s="248" t="str">
        <f>Resultaten!H45</f>
        <v>---</v>
      </c>
      <c r="Q86" s="359"/>
      <c r="R86" s="359"/>
      <c r="S86" s="359"/>
      <c r="T86" s="359"/>
      <c r="U86" s="359"/>
    </row>
    <row r="87" spans="11:21" ht="15" customHeight="1" x14ac:dyDescent="0.2">
      <c r="K87" s="359"/>
      <c r="L87" s="774"/>
      <c r="M87" s="775"/>
      <c r="N87" s="205" t="s">
        <v>257</v>
      </c>
      <c r="O87" s="245" t="str">
        <f>Resultaten!T42</f>
        <v>---</v>
      </c>
      <c r="P87" s="246" t="str">
        <f>Resultaten!T45</f>
        <v>---</v>
      </c>
      <c r="Q87" s="359"/>
      <c r="R87" s="359"/>
      <c r="S87" s="359"/>
      <c r="T87" s="359"/>
      <c r="U87" s="359"/>
    </row>
    <row r="88" spans="11:21" ht="15" customHeight="1" x14ac:dyDescent="0.2">
      <c r="K88" s="359"/>
      <c r="L88" s="774"/>
      <c r="M88" s="775"/>
      <c r="N88" s="205" t="s">
        <v>306</v>
      </c>
      <c r="O88" s="247" t="str">
        <f>Resultaten!L42</f>
        <v>---</v>
      </c>
      <c r="P88" s="248" t="str">
        <f>Resultaten!L45</f>
        <v>---</v>
      </c>
      <c r="Q88" s="359"/>
      <c r="R88" s="359"/>
      <c r="S88" s="359"/>
      <c r="T88" s="359"/>
      <c r="U88" s="359"/>
    </row>
    <row r="89" spans="11:21" ht="15" customHeight="1" x14ac:dyDescent="0.2">
      <c r="K89" s="359"/>
      <c r="L89" s="776"/>
      <c r="M89" s="777"/>
      <c r="N89" s="241" t="s">
        <v>181</v>
      </c>
      <c r="O89" s="245" t="str">
        <f>Resultaten!X42</f>
        <v>---</v>
      </c>
      <c r="P89" s="246" t="str">
        <f>Resultaten!X45</f>
        <v>---</v>
      </c>
      <c r="Q89" s="359"/>
      <c r="R89" s="359"/>
      <c r="S89" s="359"/>
      <c r="T89" s="359"/>
      <c r="U89" s="359"/>
    </row>
    <row r="90" spans="11:21" x14ac:dyDescent="0.2">
      <c r="K90" s="359"/>
      <c r="L90" s="426"/>
      <c r="M90" s="426"/>
      <c r="N90" s="426"/>
      <c r="O90" s="426"/>
      <c r="P90" s="426"/>
      <c r="Q90" s="359"/>
      <c r="R90" s="359"/>
      <c r="S90" s="359"/>
      <c r="T90" s="359"/>
      <c r="U90" s="359"/>
    </row>
    <row r="91" spans="11:21" x14ac:dyDescent="0.2"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</row>
    <row r="92" spans="11:21" x14ac:dyDescent="0.2"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</row>
    <row r="93" spans="11:21" x14ac:dyDescent="0.2"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</row>
    <row r="94" spans="11:21" x14ac:dyDescent="0.2"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</row>
    <row r="95" spans="11:21" x14ac:dyDescent="0.2"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</row>
    <row r="96" spans="11:21" x14ac:dyDescent="0.2"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</row>
    <row r="97" spans="1:21" x14ac:dyDescent="0.2"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</row>
    <row r="98" spans="1:21" x14ac:dyDescent="0.2"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</row>
    <row r="99" spans="1:21" x14ac:dyDescent="0.2"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</row>
    <row r="100" spans="1:21" x14ac:dyDescent="0.2"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</row>
    <row r="101" spans="1:21" x14ac:dyDescent="0.2"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</row>
    <row r="102" spans="1:21" ht="33" customHeight="1" x14ac:dyDescent="0.2">
      <c r="A102" s="359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</row>
    <row r="103" spans="1:21" ht="15" customHeight="1" x14ac:dyDescent="0.2">
      <c r="K103" s="359"/>
      <c r="L103" s="753" t="s">
        <v>266</v>
      </c>
      <c r="M103" s="754"/>
      <c r="N103" s="754"/>
      <c r="O103" s="754"/>
      <c r="P103" s="754"/>
      <c r="Q103" s="754"/>
      <c r="R103" s="754"/>
      <c r="S103" s="755"/>
      <c r="T103" s="359"/>
      <c r="U103" s="359"/>
    </row>
    <row r="104" spans="1:21" ht="15" customHeight="1" x14ac:dyDescent="0.2">
      <c r="K104" s="359"/>
      <c r="L104" s="800" t="s">
        <v>307</v>
      </c>
      <c r="M104" s="801"/>
      <c r="N104" s="801"/>
      <c r="O104" s="801"/>
      <c r="P104" s="801"/>
      <c r="Q104" s="801"/>
      <c r="R104" s="801"/>
      <c r="S104" s="802"/>
      <c r="T104" s="359"/>
      <c r="U104" s="359"/>
    </row>
    <row r="105" spans="1:21" ht="38.25" customHeight="1" x14ac:dyDescent="0.2">
      <c r="K105" s="359"/>
      <c r="L105" s="736"/>
      <c r="M105" s="427"/>
      <c r="N105" s="432"/>
      <c r="O105" s="784" t="s">
        <v>308</v>
      </c>
      <c r="P105" s="786" t="s">
        <v>309</v>
      </c>
      <c r="Q105" s="787"/>
      <c r="R105" s="778" t="s">
        <v>310</v>
      </c>
      <c r="S105" s="780" t="s">
        <v>311</v>
      </c>
      <c r="T105" s="359"/>
      <c r="U105" s="359"/>
    </row>
    <row r="106" spans="1:21" ht="22.5" customHeight="1" x14ac:dyDescent="0.2">
      <c r="K106" s="359"/>
      <c r="L106" s="769"/>
      <c r="M106" s="405"/>
      <c r="N106" s="433"/>
      <c r="O106" s="785"/>
      <c r="P106" s="788"/>
      <c r="Q106" s="789"/>
      <c r="R106" s="779"/>
      <c r="S106" s="781"/>
      <c r="T106" s="359"/>
      <c r="U106" s="359"/>
    </row>
    <row r="107" spans="1:21" ht="15" customHeight="1" x14ac:dyDescent="0.2">
      <c r="K107" s="359"/>
      <c r="L107" s="484" t="s">
        <v>312</v>
      </c>
      <c r="M107" s="625"/>
      <c r="N107" s="256" t="s">
        <v>11</v>
      </c>
      <c r="O107" s="267" t="str">
        <f>Resultaten!D70</f>
        <v>---</v>
      </c>
      <c r="P107" s="782" t="str">
        <f>Resultaten!D78</f>
        <v>---</v>
      </c>
      <c r="Q107" s="783"/>
      <c r="R107" s="246" t="str">
        <f>Resultaten!D73</f>
        <v>---</v>
      </c>
      <c r="S107" s="268" t="str">
        <f>Resultaten!D81</f>
        <v>---</v>
      </c>
      <c r="T107" s="359"/>
      <c r="U107" s="359"/>
    </row>
    <row r="108" spans="1:21" ht="15" customHeight="1" x14ac:dyDescent="0.2">
      <c r="K108" s="359"/>
      <c r="L108" s="766"/>
      <c r="M108" s="566"/>
      <c r="N108" s="257" t="s">
        <v>169</v>
      </c>
      <c r="O108" s="247" t="str">
        <f>Resultaten!H70</f>
        <v>---</v>
      </c>
      <c r="P108" s="782" t="str">
        <f>Resultaten!H78</f>
        <v>---</v>
      </c>
      <c r="Q108" s="783"/>
      <c r="R108" s="248" t="str">
        <f>Resultaten!H73</f>
        <v>---</v>
      </c>
      <c r="S108" s="269" t="str">
        <f>Resultaten!H81</f>
        <v>---</v>
      </c>
      <c r="T108" s="359"/>
      <c r="U108" s="359"/>
    </row>
    <row r="109" spans="1:21" ht="15" customHeight="1" x14ac:dyDescent="0.2">
      <c r="K109" s="359"/>
      <c r="L109" s="766"/>
      <c r="M109" s="566"/>
      <c r="N109" s="257" t="s">
        <v>269</v>
      </c>
      <c r="O109" s="245" t="str">
        <f>Resultaten!L70</f>
        <v>---</v>
      </c>
      <c r="P109" s="782" t="str">
        <f>Resultaten!L78</f>
        <v>---</v>
      </c>
      <c r="Q109" s="783"/>
      <c r="R109" s="246" t="str">
        <f>Resultaten!L73</f>
        <v>---</v>
      </c>
      <c r="S109" s="268" t="str">
        <f>Resultaten!L81</f>
        <v>---</v>
      </c>
      <c r="T109" s="359"/>
      <c r="U109" s="359"/>
    </row>
    <row r="110" spans="1:21" ht="15" customHeight="1" x14ac:dyDescent="0.2">
      <c r="K110" s="359"/>
      <c r="L110" s="766"/>
      <c r="M110" s="566"/>
      <c r="N110" s="257" t="s">
        <v>170</v>
      </c>
      <c r="O110" s="247" t="str">
        <f>Resultaten!P70</f>
        <v>---</v>
      </c>
      <c r="P110" s="782" t="str">
        <f>Resultaten!P78</f>
        <v>---</v>
      </c>
      <c r="Q110" s="783"/>
      <c r="R110" s="248" t="str">
        <f>Resultaten!P73</f>
        <v>---</v>
      </c>
      <c r="S110" s="269" t="str">
        <f>Resultaten!P81</f>
        <v>---</v>
      </c>
      <c r="T110" s="359"/>
      <c r="U110" s="359"/>
    </row>
    <row r="111" spans="1:21" ht="15" customHeight="1" x14ac:dyDescent="0.2">
      <c r="K111" s="359"/>
      <c r="L111" s="767"/>
      <c r="M111" s="768"/>
      <c r="N111" s="258" t="s">
        <v>171</v>
      </c>
      <c r="O111" s="245" t="str">
        <f>Resultaten!T70</f>
        <v>---</v>
      </c>
      <c r="P111" s="782" t="str">
        <f>Resultaten!T78</f>
        <v>---</v>
      </c>
      <c r="Q111" s="783"/>
      <c r="R111" s="246" t="str">
        <f>Resultaten!T73</f>
        <v>---</v>
      </c>
      <c r="S111" s="268" t="str">
        <f>Resultaten!T81</f>
        <v>---</v>
      </c>
      <c r="T111" s="359"/>
      <c r="U111" s="359"/>
    </row>
    <row r="112" spans="1:21" x14ac:dyDescent="0.2">
      <c r="K112" s="359"/>
      <c r="L112" s="426"/>
      <c r="M112" s="426"/>
      <c r="N112" s="426"/>
      <c r="O112" s="426"/>
      <c r="P112" s="426"/>
      <c r="Q112" s="426"/>
      <c r="R112" s="426"/>
      <c r="S112" s="426"/>
      <c r="T112" s="359"/>
      <c r="U112" s="359"/>
    </row>
    <row r="113" spans="11:21" x14ac:dyDescent="0.2"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</row>
    <row r="114" spans="11:21" x14ac:dyDescent="0.2"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</row>
    <row r="115" spans="11:21" ht="12.75" customHeight="1" x14ac:dyDescent="0.2"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</row>
    <row r="116" spans="11:21" x14ac:dyDescent="0.2"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</row>
    <row r="117" spans="11:21" x14ac:dyDescent="0.2"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</row>
    <row r="118" spans="11:21" x14ac:dyDescent="0.2"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</row>
    <row r="119" spans="11:21" x14ac:dyDescent="0.2"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</row>
    <row r="120" spans="11:21" x14ac:dyDescent="0.2"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</row>
    <row r="121" spans="11:21" x14ac:dyDescent="0.2"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</row>
    <row r="122" spans="11:21" x14ac:dyDescent="0.2"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</row>
    <row r="123" spans="11:21" x14ac:dyDescent="0.2"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</row>
    <row r="124" spans="11:21" x14ac:dyDescent="0.2"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</row>
    <row r="125" spans="11:21" x14ac:dyDescent="0.2"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</row>
    <row r="126" spans="11:21" x14ac:dyDescent="0.2"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</row>
    <row r="127" spans="11:21" x14ac:dyDescent="0.2"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</row>
    <row r="128" spans="11:21" x14ac:dyDescent="0.2"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</row>
    <row r="129" spans="1:21" ht="40.5" customHeight="1" x14ac:dyDescent="0.2">
      <c r="A129" s="359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</row>
    <row r="130" spans="1:21" ht="15" customHeight="1" x14ac:dyDescent="0.2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737"/>
      <c r="L130" s="763" t="s">
        <v>270</v>
      </c>
      <c r="M130" s="764"/>
      <c r="N130" s="764"/>
      <c r="O130" s="764"/>
      <c r="P130" s="765"/>
      <c r="Q130" s="738"/>
      <c r="R130" s="738"/>
      <c r="S130" s="738"/>
      <c r="T130" s="738"/>
      <c r="U130" s="738"/>
    </row>
    <row r="131" spans="1:21" ht="15" customHeight="1" x14ac:dyDescent="0.2">
      <c r="K131" s="737"/>
      <c r="L131" s="272" t="s">
        <v>313</v>
      </c>
      <c r="M131" s="273"/>
      <c r="N131" s="273"/>
      <c r="O131" s="273"/>
      <c r="P131" s="274"/>
      <c r="Q131" s="738"/>
      <c r="R131" s="738"/>
      <c r="S131" s="738"/>
      <c r="T131" s="738"/>
      <c r="U131" s="738"/>
    </row>
    <row r="132" spans="1:21" ht="12.75" customHeight="1" x14ac:dyDescent="0.2">
      <c r="K132" s="737"/>
      <c r="L132" s="736"/>
      <c r="M132" s="427"/>
      <c r="N132" s="432"/>
      <c r="O132" s="770" t="s">
        <v>292</v>
      </c>
      <c r="P132" s="761" t="s">
        <v>314</v>
      </c>
      <c r="Q132" s="738"/>
      <c r="R132" s="738"/>
      <c r="S132" s="738"/>
      <c r="T132" s="738"/>
      <c r="U132" s="738"/>
    </row>
    <row r="133" spans="1:21" ht="42.75" customHeight="1" x14ac:dyDescent="0.2">
      <c r="K133" s="737"/>
      <c r="L133" s="769"/>
      <c r="M133" s="405"/>
      <c r="N133" s="433"/>
      <c r="O133" s="771"/>
      <c r="P133" s="762"/>
      <c r="Q133" s="738"/>
      <c r="R133" s="738"/>
      <c r="S133" s="738"/>
      <c r="T133" s="738"/>
      <c r="U133" s="738"/>
    </row>
    <row r="134" spans="1:21" ht="15" customHeight="1" x14ac:dyDescent="0.2">
      <c r="K134" s="737"/>
      <c r="L134" s="484" t="s">
        <v>274</v>
      </c>
      <c r="M134" s="625"/>
      <c r="N134" s="240" t="s">
        <v>172</v>
      </c>
      <c r="O134" s="286" t="str">
        <f>Resultaten!D88</f>
        <v>---</v>
      </c>
      <c r="P134" s="285" t="str">
        <f>Resultaten!D93</f>
        <v>---</v>
      </c>
      <c r="Q134" s="738"/>
      <c r="R134" s="738"/>
      <c r="S134" s="738"/>
      <c r="T134" s="738"/>
      <c r="U134" s="738"/>
    </row>
    <row r="135" spans="1:21" ht="15" customHeight="1" x14ac:dyDescent="0.2">
      <c r="K135" s="737"/>
      <c r="L135" s="766"/>
      <c r="M135" s="566"/>
      <c r="N135" s="205" t="s">
        <v>273</v>
      </c>
      <c r="O135" s="287" t="str">
        <f>Resultaten!H88</f>
        <v>---</v>
      </c>
      <c r="P135" s="285" t="str">
        <f>Resultaten!H93</f>
        <v>---</v>
      </c>
      <c r="Q135" s="738"/>
      <c r="R135" s="738"/>
      <c r="S135" s="738"/>
      <c r="T135" s="738"/>
      <c r="U135" s="738"/>
    </row>
    <row r="136" spans="1:21" ht="15" customHeight="1" x14ac:dyDescent="0.2">
      <c r="K136" s="737"/>
      <c r="L136" s="766"/>
      <c r="M136" s="566"/>
      <c r="N136" s="205" t="s">
        <v>271</v>
      </c>
      <c r="O136" s="288" t="str">
        <f>Resultaten!L88</f>
        <v>---</v>
      </c>
      <c r="P136" s="285" t="str">
        <f>Resultaten!L93</f>
        <v>---</v>
      </c>
      <c r="Q136" s="738"/>
      <c r="R136" s="738"/>
      <c r="S136" s="738"/>
      <c r="T136" s="738"/>
      <c r="U136" s="738"/>
    </row>
    <row r="137" spans="1:21" ht="15" customHeight="1" x14ac:dyDescent="0.2">
      <c r="A137" s="236"/>
      <c r="B137" s="236"/>
      <c r="C137" s="236"/>
      <c r="D137" s="236"/>
      <c r="E137" s="236"/>
      <c r="F137" s="236"/>
      <c r="G137" s="236"/>
      <c r="H137" s="236"/>
      <c r="I137" s="236"/>
      <c r="J137" s="236"/>
      <c r="K137" s="737"/>
      <c r="L137" s="767"/>
      <c r="M137" s="768"/>
      <c r="N137" s="241" t="s">
        <v>272</v>
      </c>
      <c r="O137" s="288" t="str">
        <f>Resultaten!P88</f>
        <v>---</v>
      </c>
      <c r="P137" s="285" t="str">
        <f>Resultaten!P93</f>
        <v>---</v>
      </c>
      <c r="Q137" s="738"/>
      <c r="R137" s="738"/>
      <c r="S137" s="738"/>
      <c r="T137" s="738"/>
      <c r="U137" s="738"/>
    </row>
    <row r="138" spans="1:21" ht="12.75" customHeight="1" x14ac:dyDescent="0.2">
      <c r="A138" s="236"/>
      <c r="B138" s="236"/>
      <c r="C138" s="236"/>
      <c r="D138" s="236"/>
      <c r="E138" s="236"/>
      <c r="F138" s="236"/>
      <c r="G138" s="236"/>
      <c r="H138" s="236"/>
      <c r="I138" s="236"/>
      <c r="J138" s="236"/>
      <c r="K138" s="737"/>
      <c r="L138" s="426"/>
      <c r="M138" s="426"/>
      <c r="N138" s="426"/>
      <c r="O138" s="426"/>
      <c r="P138" s="426"/>
      <c r="Q138" s="738"/>
      <c r="R138" s="738"/>
      <c r="S138" s="738"/>
      <c r="T138" s="738"/>
      <c r="U138" s="738"/>
    </row>
    <row r="139" spans="1:21" x14ac:dyDescent="0.2">
      <c r="K139" s="737"/>
      <c r="L139" s="359"/>
      <c r="M139" s="359"/>
      <c r="N139" s="359"/>
      <c r="O139" s="359"/>
      <c r="P139" s="359"/>
      <c r="Q139" s="738"/>
      <c r="R139" s="738"/>
      <c r="S139" s="738"/>
      <c r="T139" s="738"/>
      <c r="U139" s="738"/>
    </row>
    <row r="140" spans="1:21" x14ac:dyDescent="0.2">
      <c r="K140" s="737"/>
      <c r="L140" s="359"/>
      <c r="M140" s="359"/>
      <c r="N140" s="359"/>
      <c r="O140" s="359"/>
      <c r="P140" s="359"/>
      <c r="Q140" s="738"/>
      <c r="R140" s="738"/>
      <c r="S140" s="738"/>
      <c r="T140" s="738"/>
      <c r="U140" s="738"/>
    </row>
    <row r="141" spans="1:21" x14ac:dyDescent="0.2">
      <c r="K141" s="737"/>
      <c r="L141" s="359"/>
      <c r="M141" s="359"/>
      <c r="N141" s="359"/>
      <c r="O141" s="359"/>
      <c r="P141" s="359"/>
      <c r="Q141" s="738"/>
      <c r="R141" s="738"/>
      <c r="S141" s="738"/>
      <c r="T141" s="738"/>
      <c r="U141" s="738"/>
    </row>
    <row r="142" spans="1:21" x14ac:dyDescent="0.2">
      <c r="K142" s="737"/>
      <c r="L142" s="359"/>
      <c r="M142" s="359"/>
      <c r="N142" s="359"/>
      <c r="O142" s="359"/>
      <c r="P142" s="359"/>
      <c r="Q142" s="738"/>
      <c r="R142" s="738"/>
      <c r="S142" s="738"/>
      <c r="T142" s="738"/>
      <c r="U142" s="738"/>
    </row>
    <row r="143" spans="1:21" x14ac:dyDescent="0.2">
      <c r="K143" s="737"/>
      <c r="L143" s="359"/>
      <c r="M143" s="359"/>
      <c r="N143" s="359"/>
      <c r="O143" s="359"/>
      <c r="P143" s="359"/>
      <c r="Q143" s="738"/>
      <c r="R143" s="738"/>
      <c r="S143" s="738"/>
      <c r="T143" s="738"/>
      <c r="U143" s="738"/>
    </row>
    <row r="144" spans="1:21" x14ac:dyDescent="0.2">
      <c r="K144" s="737"/>
      <c r="L144" s="359"/>
      <c r="M144" s="359"/>
      <c r="N144" s="359"/>
      <c r="O144" s="359"/>
      <c r="P144" s="359"/>
      <c r="Q144" s="738"/>
      <c r="R144" s="738"/>
      <c r="S144" s="738"/>
      <c r="T144" s="738"/>
      <c r="U144" s="738"/>
    </row>
    <row r="145" spans="1:21" x14ac:dyDescent="0.2">
      <c r="K145" s="737"/>
      <c r="L145" s="359"/>
      <c r="M145" s="359"/>
      <c r="N145" s="359"/>
      <c r="O145" s="359"/>
      <c r="P145" s="359"/>
      <c r="Q145" s="738"/>
      <c r="R145" s="738"/>
      <c r="S145" s="738"/>
      <c r="T145" s="738"/>
      <c r="U145" s="738"/>
    </row>
    <row r="146" spans="1:21" x14ac:dyDescent="0.2">
      <c r="K146" s="737"/>
      <c r="L146" s="359"/>
      <c r="M146" s="359"/>
      <c r="N146" s="359"/>
      <c r="O146" s="359"/>
      <c r="P146" s="359"/>
      <c r="Q146" s="738"/>
      <c r="R146" s="738"/>
      <c r="S146" s="738"/>
      <c r="T146" s="738"/>
      <c r="U146" s="738"/>
    </row>
    <row r="147" spans="1:21" x14ac:dyDescent="0.2">
      <c r="K147" s="737"/>
      <c r="L147" s="359"/>
      <c r="M147" s="359"/>
      <c r="N147" s="359"/>
      <c r="O147" s="359"/>
      <c r="P147" s="359"/>
      <c r="Q147" s="738"/>
      <c r="R147" s="738"/>
      <c r="S147" s="738"/>
      <c r="T147" s="738"/>
      <c r="U147" s="738"/>
    </row>
    <row r="148" spans="1:21" x14ac:dyDescent="0.2">
      <c r="K148" s="737"/>
      <c r="L148" s="359"/>
      <c r="M148" s="359"/>
      <c r="N148" s="359"/>
      <c r="O148" s="359"/>
      <c r="P148" s="359"/>
      <c r="Q148" s="738"/>
      <c r="R148" s="738"/>
      <c r="S148" s="738"/>
      <c r="T148" s="738"/>
      <c r="U148" s="738"/>
    </row>
    <row r="149" spans="1:21" x14ac:dyDescent="0.2">
      <c r="K149" s="737"/>
      <c r="L149" s="359"/>
      <c r="M149" s="359"/>
      <c r="N149" s="359"/>
      <c r="O149" s="359"/>
      <c r="P149" s="359"/>
      <c r="Q149" s="738"/>
      <c r="R149" s="738"/>
      <c r="S149" s="738"/>
      <c r="T149" s="738"/>
      <c r="U149" s="738"/>
    </row>
    <row r="150" spans="1:21" x14ac:dyDescent="0.2">
      <c r="K150" s="737"/>
      <c r="L150" s="359"/>
      <c r="M150" s="359"/>
      <c r="N150" s="359"/>
      <c r="O150" s="359"/>
      <c r="P150" s="359"/>
      <c r="Q150" s="738"/>
      <c r="R150" s="738"/>
      <c r="S150" s="738"/>
      <c r="T150" s="738"/>
      <c r="U150" s="738"/>
    </row>
    <row r="151" spans="1:21" x14ac:dyDescent="0.2">
      <c r="K151" s="737"/>
      <c r="L151" s="359"/>
      <c r="M151" s="359"/>
      <c r="N151" s="359"/>
      <c r="O151" s="359"/>
      <c r="P151" s="359"/>
      <c r="Q151" s="738"/>
      <c r="R151" s="738"/>
      <c r="S151" s="738"/>
      <c r="T151" s="738"/>
      <c r="U151" s="738"/>
    </row>
    <row r="152" spans="1:21" x14ac:dyDescent="0.2">
      <c r="K152" s="737"/>
      <c r="L152" s="359"/>
      <c r="M152" s="359"/>
      <c r="N152" s="359"/>
      <c r="O152" s="359"/>
      <c r="P152" s="359"/>
      <c r="Q152" s="738"/>
      <c r="R152" s="738"/>
      <c r="S152" s="738"/>
      <c r="T152" s="738"/>
      <c r="U152" s="738"/>
    </row>
    <row r="153" spans="1:21" x14ac:dyDescent="0.2">
      <c r="K153" s="737"/>
      <c r="L153" s="359"/>
      <c r="M153" s="359"/>
      <c r="N153" s="359"/>
      <c r="O153" s="359"/>
      <c r="P153" s="359"/>
      <c r="Q153" s="738"/>
      <c r="R153" s="738"/>
      <c r="S153" s="738"/>
      <c r="T153" s="738"/>
      <c r="U153" s="738"/>
    </row>
    <row r="154" spans="1:21" x14ac:dyDescent="0.2">
      <c r="K154" s="737"/>
      <c r="L154" s="359"/>
      <c r="M154" s="359"/>
      <c r="N154" s="359"/>
      <c r="O154" s="359"/>
      <c r="P154" s="359"/>
      <c r="Q154" s="738"/>
      <c r="R154" s="738"/>
      <c r="S154" s="738"/>
      <c r="T154" s="738"/>
      <c r="U154" s="738"/>
    </row>
    <row r="155" spans="1:21" ht="40.5" customHeight="1" x14ac:dyDescent="0.2">
      <c r="A155" s="359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</row>
    <row r="156" spans="1:21" ht="33" customHeight="1" x14ac:dyDescent="0.2">
      <c r="A156" s="790" t="s">
        <v>315</v>
      </c>
      <c r="B156" s="790"/>
      <c r="C156" s="790"/>
      <c r="D156" s="790"/>
      <c r="E156" s="790"/>
      <c r="F156" s="790"/>
      <c r="G156" s="790"/>
      <c r="H156" s="790"/>
      <c r="I156" s="790"/>
      <c r="J156" s="790"/>
      <c r="K156" s="790"/>
      <c r="L156" s="790"/>
      <c r="M156" s="790"/>
      <c r="N156" s="790"/>
      <c r="O156" s="790"/>
      <c r="P156" s="790"/>
      <c r="Q156" s="790"/>
      <c r="R156" s="790"/>
      <c r="S156" s="790"/>
      <c r="T156" s="790"/>
      <c r="U156" s="790"/>
    </row>
    <row r="157" spans="1:21" ht="15" customHeight="1" x14ac:dyDescent="0.2">
      <c r="K157" s="359"/>
      <c r="L157" s="753" t="s">
        <v>282</v>
      </c>
      <c r="M157" s="754"/>
      <c r="N157" s="754"/>
      <c r="O157" s="755"/>
      <c r="P157" s="736"/>
      <c r="Q157" s="359"/>
    </row>
    <row r="158" spans="1:21" ht="27.75" customHeight="1" x14ac:dyDescent="0.2">
      <c r="K158" s="359"/>
      <c r="L158" s="820" t="s">
        <v>316</v>
      </c>
      <c r="M158" s="821"/>
      <c r="N158" s="821"/>
      <c r="O158" s="822"/>
      <c r="P158" s="736"/>
      <c r="Q158" s="359"/>
    </row>
    <row r="159" spans="1:21" ht="43.5" customHeight="1" x14ac:dyDescent="0.2">
      <c r="K159" s="359"/>
      <c r="L159" s="750"/>
      <c r="M159" s="751"/>
      <c r="N159" s="284"/>
      <c r="O159" s="294" t="s">
        <v>283</v>
      </c>
      <c r="P159" s="736"/>
      <c r="Q159" s="359"/>
    </row>
    <row r="160" spans="1:21" ht="15" customHeight="1" x14ac:dyDescent="0.2">
      <c r="K160" s="359"/>
      <c r="L160" s="484" t="s">
        <v>317</v>
      </c>
      <c r="M160" s="791"/>
      <c r="N160" s="240" t="s">
        <v>173</v>
      </c>
      <c r="O160" s="296" t="str">
        <f>Resultaten!$D$100</f>
        <v>---</v>
      </c>
      <c r="P160" s="736"/>
      <c r="Q160" s="359"/>
    </row>
    <row r="161" spans="1:20" ht="15" customHeight="1" x14ac:dyDescent="0.2">
      <c r="K161" s="359"/>
      <c r="L161" s="766"/>
      <c r="M161" s="792"/>
      <c r="N161" s="205" t="s">
        <v>174</v>
      </c>
      <c r="O161" s="296" t="str">
        <f>Resultaten!$H$100</f>
        <v>---</v>
      </c>
      <c r="P161" s="736"/>
      <c r="Q161" s="359"/>
    </row>
    <row r="162" spans="1:20" ht="15" customHeight="1" x14ac:dyDescent="0.2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359"/>
      <c r="L162" s="766"/>
      <c r="M162" s="792"/>
      <c r="N162" s="205" t="s">
        <v>175</v>
      </c>
      <c r="O162" s="296" t="str">
        <f>Resultaten!$L$100</f>
        <v>---</v>
      </c>
      <c r="P162" s="736"/>
      <c r="Q162" s="359"/>
    </row>
    <row r="163" spans="1:20" ht="15" customHeight="1" x14ac:dyDescent="0.2">
      <c r="K163" s="359"/>
      <c r="L163" s="766"/>
      <c r="M163" s="792"/>
      <c r="N163" s="205" t="s">
        <v>176</v>
      </c>
      <c r="O163" s="296" t="str">
        <f>Resultaten!$P$100</f>
        <v>---</v>
      </c>
      <c r="P163" s="736"/>
      <c r="Q163" s="359"/>
    </row>
    <row r="164" spans="1:20" ht="15" customHeight="1" x14ac:dyDescent="0.2">
      <c r="K164" s="359"/>
      <c r="L164" s="766"/>
      <c r="M164" s="792"/>
      <c r="N164" s="205" t="s">
        <v>114</v>
      </c>
      <c r="O164" s="296" t="str">
        <f>Resultaten!$D$107</f>
        <v>---</v>
      </c>
      <c r="P164" s="736"/>
      <c r="Q164" s="359"/>
    </row>
    <row r="165" spans="1:20" ht="15" customHeight="1" x14ac:dyDescent="0.2">
      <c r="K165" s="359"/>
      <c r="L165" s="766"/>
      <c r="M165" s="792"/>
      <c r="N165" s="205" t="s">
        <v>177</v>
      </c>
      <c r="O165" s="296" t="str">
        <f>Resultaten!$H$107</f>
        <v>---</v>
      </c>
      <c r="P165" s="736"/>
      <c r="Q165" s="359"/>
      <c r="R165" s="95"/>
    </row>
    <row r="166" spans="1:20" ht="15" customHeight="1" x14ac:dyDescent="0.2">
      <c r="K166" s="359"/>
      <c r="L166" s="766"/>
      <c r="M166" s="792"/>
      <c r="N166" s="205" t="s">
        <v>113</v>
      </c>
      <c r="O166" s="296" t="str">
        <f>Resultaten!$P$107</f>
        <v>---</v>
      </c>
      <c r="P166" s="736"/>
      <c r="Q166" s="359"/>
      <c r="R166" s="6"/>
      <c r="T166" s="6"/>
    </row>
    <row r="167" spans="1:20" ht="15" customHeight="1" x14ac:dyDescent="0.2">
      <c r="K167" s="359"/>
      <c r="L167" s="766"/>
      <c r="M167" s="792"/>
      <c r="N167" s="205" t="s">
        <v>178</v>
      </c>
      <c r="O167" s="296" t="str">
        <f>Resultaten!$D$113</f>
        <v>---</v>
      </c>
      <c r="P167" s="736"/>
      <c r="Q167" s="359"/>
      <c r="R167" s="6"/>
    </row>
    <row r="168" spans="1:20" ht="15" customHeight="1" x14ac:dyDescent="0.2">
      <c r="K168" s="359"/>
      <c r="L168" s="766"/>
      <c r="M168" s="792"/>
      <c r="N168" s="205" t="s">
        <v>179</v>
      </c>
      <c r="O168" s="301" t="str">
        <f>IF(Verzamelformulier!$E$46=0,"---",(Resultaten!$H$113+Resultaten!$H$119))</f>
        <v>---</v>
      </c>
      <c r="P168" s="736"/>
      <c r="Q168" s="359"/>
      <c r="R168" s="6"/>
    </row>
    <row r="169" spans="1:20" ht="15" customHeight="1" x14ac:dyDescent="0.2">
      <c r="K169" s="359"/>
      <c r="L169" s="767"/>
      <c r="M169" s="793"/>
      <c r="N169" s="241" t="s">
        <v>180</v>
      </c>
      <c r="O169" s="297" t="str">
        <f>IF(Verzamelformulier!$E$46=0,"---",(Resultaten!$L$113+Resultaten!$L$119))</f>
        <v>---</v>
      </c>
      <c r="P169" s="736"/>
      <c r="Q169" s="359"/>
      <c r="R169" s="6"/>
    </row>
    <row r="170" spans="1:20" x14ac:dyDescent="0.2">
      <c r="K170" s="359"/>
      <c r="L170" s="359"/>
      <c r="M170" s="359"/>
      <c r="N170" s="359"/>
      <c r="O170" s="359"/>
      <c r="P170" s="359"/>
      <c r="Q170" s="359"/>
      <c r="R170" s="6"/>
    </row>
    <row r="171" spans="1:20" x14ac:dyDescent="0.2">
      <c r="K171" s="359"/>
      <c r="L171" s="405"/>
      <c r="M171" s="405"/>
      <c r="N171" s="405"/>
      <c r="O171" s="405"/>
      <c r="P171" s="405"/>
      <c r="Q171" s="359"/>
      <c r="R171" s="6"/>
    </row>
    <row r="172" spans="1:20" ht="15" customHeight="1" x14ac:dyDescent="0.2">
      <c r="K172" s="359"/>
      <c r="L172" s="742" t="s">
        <v>285</v>
      </c>
      <c r="M172" s="743"/>
      <c r="N172" s="743"/>
      <c r="O172" s="743"/>
      <c r="P172" s="744"/>
      <c r="Q172" s="359"/>
      <c r="R172" s="6"/>
    </row>
    <row r="173" spans="1:20" ht="30" customHeight="1" x14ac:dyDescent="0.2">
      <c r="K173" s="359"/>
      <c r="L173" s="739" t="s">
        <v>288</v>
      </c>
      <c r="M173" s="740"/>
      <c r="N173" s="740"/>
      <c r="O173" s="740"/>
      <c r="P173" s="741"/>
      <c r="Q173" s="359"/>
      <c r="R173" s="6"/>
    </row>
    <row r="174" spans="1:20" ht="69" customHeight="1" x14ac:dyDescent="0.2">
      <c r="K174" s="359"/>
      <c r="L174" s="750"/>
      <c r="M174" s="751"/>
      <c r="N174" s="752"/>
      <c r="O174" s="290" t="s">
        <v>286</v>
      </c>
      <c r="P174" s="291" t="s">
        <v>287</v>
      </c>
      <c r="Q174" s="359"/>
      <c r="R174" s="6"/>
    </row>
    <row r="175" spans="1:20" ht="15" customHeight="1" x14ac:dyDescent="0.2">
      <c r="K175" s="359"/>
      <c r="L175" s="745" t="s">
        <v>289</v>
      </c>
      <c r="M175" s="746"/>
      <c r="N175" s="747"/>
      <c r="O175" s="303" t="str">
        <f>Resultaten!L107</f>
        <v>---</v>
      </c>
      <c r="P175" s="293" t="str">
        <f>Resultaten!T107</f>
        <v>---</v>
      </c>
      <c r="Q175" s="359"/>
      <c r="R175" s="6"/>
    </row>
    <row r="176" spans="1:20" ht="15" customHeight="1" x14ac:dyDescent="0.2">
      <c r="K176" s="359"/>
      <c r="L176" s="748" t="s">
        <v>290</v>
      </c>
      <c r="M176" s="749"/>
      <c r="N176" s="749"/>
      <c r="O176" s="304">
        <f>Verzamelformulier!GE57</f>
        <v>0</v>
      </c>
      <c r="P176" s="305">
        <f>Verzamelformulier!GE58</f>
        <v>0</v>
      </c>
      <c r="Q176" s="359"/>
    </row>
    <row r="177" spans="1:22" ht="30" customHeight="1" x14ac:dyDescent="0.2">
      <c r="A177" s="359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</row>
    <row r="178" spans="1:22" x14ac:dyDescent="0.2">
      <c r="A178" s="759" t="s">
        <v>291</v>
      </c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  <c r="N178" s="760"/>
      <c r="O178" s="760"/>
      <c r="P178" s="760"/>
      <c r="Q178" s="760"/>
      <c r="R178" s="760"/>
      <c r="S178" s="760"/>
      <c r="T178" s="760"/>
      <c r="U178" s="760"/>
      <c r="V178" s="292"/>
    </row>
    <row r="179" spans="1:22" x14ac:dyDescent="0.2">
      <c r="K179" s="139"/>
    </row>
    <row r="180" spans="1:22" x14ac:dyDescent="0.2">
      <c r="K180" s="139"/>
    </row>
    <row r="181" spans="1:22" x14ac:dyDescent="0.2">
      <c r="K181" s="139"/>
    </row>
    <row r="182" spans="1:22" x14ac:dyDescent="0.2">
      <c r="K182" s="139"/>
    </row>
    <row r="183" spans="1:22" x14ac:dyDescent="0.2">
      <c r="K183" s="139"/>
    </row>
    <row r="184" spans="1:22" x14ac:dyDescent="0.2">
      <c r="K184" s="139"/>
    </row>
    <row r="185" spans="1:22" x14ac:dyDescent="0.2">
      <c r="K185" s="139"/>
    </row>
    <row r="186" spans="1:22" x14ac:dyDescent="0.2">
      <c r="K186" s="139"/>
    </row>
    <row r="187" spans="1:22" ht="21.75" customHeight="1" x14ac:dyDescent="0.2">
      <c r="A187" s="359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</row>
  </sheetData>
  <sheetProtection sheet="1" objects="1" scenarios="1" selectLockedCells="1" selectUnlockedCells="1"/>
  <mergeCells count="108">
    <mergeCell ref="L158:O158"/>
    <mergeCell ref="L159:M159"/>
    <mergeCell ref="R70:U70"/>
    <mergeCell ref="A187:K187"/>
    <mergeCell ref="A7:C7"/>
    <mergeCell ref="G3:J7"/>
    <mergeCell ref="A8:U8"/>
    <mergeCell ref="K9:K31"/>
    <mergeCell ref="A32:U32"/>
    <mergeCell ref="A102:U102"/>
    <mergeCell ref="K81:K101"/>
    <mergeCell ref="L83:M83"/>
    <mergeCell ref="L90:P101"/>
    <mergeCell ref="Q81:U101"/>
    <mergeCell ref="R24:U31"/>
    <mergeCell ref="L36:M40"/>
    <mergeCell ref="L33:P33"/>
    <mergeCell ref="L34:P34"/>
    <mergeCell ref="L35:M35"/>
    <mergeCell ref="Q9:Q31"/>
    <mergeCell ref="U22:U23"/>
    <mergeCell ref="R9:U9"/>
    <mergeCell ref="R10:U10"/>
    <mergeCell ref="R11:R16"/>
    <mergeCell ref="U11:U16"/>
    <mergeCell ref="S11:S16"/>
    <mergeCell ref="L104:S104"/>
    <mergeCell ref="AA35:AC35"/>
    <mergeCell ref="A1:J1"/>
    <mergeCell ref="D7:F7"/>
    <mergeCell ref="D6:F6"/>
    <mergeCell ref="D5:F5"/>
    <mergeCell ref="D4:F4"/>
    <mergeCell ref="D3:F3"/>
    <mergeCell ref="A6:C6"/>
    <mergeCell ref="A5:C5"/>
    <mergeCell ref="A4:C4"/>
    <mergeCell ref="A3:C3"/>
    <mergeCell ref="A2:J2"/>
    <mergeCell ref="R22:R23"/>
    <mergeCell ref="S22:S23"/>
    <mergeCell ref="T22:T23"/>
    <mergeCell ref="T11:T16"/>
    <mergeCell ref="W35:Y35"/>
    <mergeCell ref="L75:P75"/>
    <mergeCell ref="L76:P76"/>
    <mergeCell ref="A56:U56"/>
    <mergeCell ref="L41:P55"/>
    <mergeCell ref="Q33:U55"/>
    <mergeCell ref="K33:K55"/>
    <mergeCell ref="K57:K79"/>
    <mergeCell ref="L66:P67"/>
    <mergeCell ref="L73:P74"/>
    <mergeCell ref="Q57:Q79"/>
    <mergeCell ref="L60:M65"/>
    <mergeCell ref="L58:P58"/>
    <mergeCell ref="L57:P57"/>
    <mergeCell ref="L59:N59"/>
    <mergeCell ref="L78:M79"/>
    <mergeCell ref="L71:M72"/>
    <mergeCell ref="A178:U178"/>
    <mergeCell ref="A177:U177"/>
    <mergeCell ref="P132:P133"/>
    <mergeCell ref="L130:P130"/>
    <mergeCell ref="L134:M137"/>
    <mergeCell ref="L132:M133"/>
    <mergeCell ref="N132:N133"/>
    <mergeCell ref="O132:O133"/>
    <mergeCell ref="L84:M89"/>
    <mergeCell ref="L103:S103"/>
    <mergeCell ref="L107:M111"/>
    <mergeCell ref="L105:M106"/>
    <mergeCell ref="N105:N106"/>
    <mergeCell ref="R105:R106"/>
    <mergeCell ref="S105:S106"/>
    <mergeCell ref="P107:Q107"/>
    <mergeCell ref="P108:Q108"/>
    <mergeCell ref="P109:Q109"/>
    <mergeCell ref="P110:Q110"/>
    <mergeCell ref="P111:Q111"/>
    <mergeCell ref="O105:O106"/>
    <mergeCell ref="P105:Q106"/>
    <mergeCell ref="A156:U156"/>
    <mergeCell ref="L160:M169"/>
    <mergeCell ref="K1:U7"/>
    <mergeCell ref="A155:U155"/>
    <mergeCell ref="K157:K176"/>
    <mergeCell ref="L170:P171"/>
    <mergeCell ref="P157:P169"/>
    <mergeCell ref="Q157:Q176"/>
    <mergeCell ref="K103:K128"/>
    <mergeCell ref="L112:S128"/>
    <mergeCell ref="T103:U128"/>
    <mergeCell ref="A129:U129"/>
    <mergeCell ref="K130:K154"/>
    <mergeCell ref="L138:P154"/>
    <mergeCell ref="Q130:U154"/>
    <mergeCell ref="L173:P173"/>
    <mergeCell ref="L172:P172"/>
    <mergeCell ref="L175:N175"/>
    <mergeCell ref="L176:N176"/>
    <mergeCell ref="L174:N174"/>
    <mergeCell ref="L68:P68"/>
    <mergeCell ref="L69:P69"/>
    <mergeCell ref="A80:U80"/>
    <mergeCell ref="L82:P82"/>
    <mergeCell ref="L81:P81"/>
    <mergeCell ref="L157:O157"/>
  </mergeCells>
  <pageMargins left="0.25" right="0.25" top="0.75" bottom="0.75" header="0.3" footer="0.3"/>
  <pageSetup paperSize="9" scale="60" orientation="landscape" horizontalDpi="300" verticalDpi="300" r:id="rId1"/>
  <rowBreaks count="1" manualBreakCount="1">
    <brk id="5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28" sqref="F28"/>
    </sheetView>
  </sheetViews>
  <sheetFormatPr defaultRowHeight="12.75" x14ac:dyDescent="0.2"/>
  <cols>
    <col min="4" max="4" width="33.28515625" customWidth="1"/>
  </cols>
  <sheetData>
    <row r="1" spans="1:9" ht="15.75" x14ac:dyDescent="0.25">
      <c r="A1" s="309" t="s">
        <v>17</v>
      </c>
      <c r="B1" s="309"/>
      <c r="C1" s="309"/>
      <c r="D1" s="310"/>
      <c r="E1" s="310"/>
      <c r="F1" s="349" t="s">
        <v>322</v>
      </c>
      <c r="G1" s="348"/>
      <c r="H1" s="348"/>
      <c r="I1" s="348"/>
    </row>
    <row r="2" spans="1:9" ht="15.75" x14ac:dyDescent="0.25">
      <c r="A2" s="311"/>
      <c r="B2" s="341"/>
      <c r="C2" s="341"/>
      <c r="D2" s="341"/>
      <c r="E2" s="341" t="s">
        <v>321</v>
      </c>
      <c r="F2" s="352" t="s">
        <v>323</v>
      </c>
      <c r="G2" s="350"/>
      <c r="H2" s="351"/>
      <c r="I2" s="350"/>
    </row>
    <row r="3" spans="1:9" ht="15.75" x14ac:dyDescent="0.25">
      <c r="A3" s="307"/>
      <c r="B3" s="345"/>
      <c r="C3" s="345"/>
      <c r="D3" s="345"/>
      <c r="E3" s="340"/>
      <c r="F3" s="351" t="s">
        <v>324</v>
      </c>
      <c r="G3" s="350"/>
      <c r="H3" s="350"/>
      <c r="I3" s="350"/>
    </row>
    <row r="4" spans="1:9" ht="15.75" x14ac:dyDescent="0.2">
      <c r="A4" s="316" t="s">
        <v>25</v>
      </c>
      <c r="B4" s="833" t="s">
        <v>26</v>
      </c>
      <c r="C4" s="835"/>
      <c r="D4" s="835"/>
      <c r="E4" s="835"/>
      <c r="F4" s="350"/>
      <c r="G4" s="350"/>
      <c r="H4" s="350"/>
      <c r="I4" s="350"/>
    </row>
    <row r="5" spans="1:9" ht="15.75" x14ac:dyDescent="0.25">
      <c r="A5" s="318"/>
      <c r="B5" s="342"/>
      <c r="C5" s="342"/>
      <c r="D5" s="342"/>
      <c r="E5" s="346" t="s">
        <v>321</v>
      </c>
      <c r="F5" s="351" t="s">
        <v>324</v>
      </c>
      <c r="G5" s="350"/>
      <c r="H5" s="350"/>
      <c r="I5" s="350"/>
    </row>
    <row r="6" spans="1:9" ht="15.75" x14ac:dyDescent="0.2">
      <c r="A6" s="316" t="s">
        <v>39</v>
      </c>
      <c r="B6" s="347" t="s">
        <v>40</v>
      </c>
      <c r="C6" s="347"/>
      <c r="D6" s="347"/>
      <c r="E6" s="347"/>
      <c r="F6" s="350"/>
      <c r="G6" s="350"/>
      <c r="H6" s="350"/>
      <c r="I6" s="350"/>
    </row>
    <row r="7" spans="1:9" ht="15.75" x14ac:dyDescent="0.25">
      <c r="A7" s="25"/>
      <c r="B7" s="343"/>
      <c r="C7" s="343"/>
      <c r="D7" s="343"/>
      <c r="E7" s="343" t="s">
        <v>321</v>
      </c>
      <c r="F7" s="351" t="s">
        <v>326</v>
      </c>
      <c r="G7" s="350"/>
      <c r="H7" s="350"/>
      <c r="I7" s="350"/>
    </row>
    <row r="8" spans="1:9" x14ac:dyDescent="0.2">
      <c r="A8" s="25"/>
      <c r="B8" s="343"/>
      <c r="C8" s="343"/>
      <c r="D8" s="343"/>
      <c r="E8" s="343" t="s">
        <v>321</v>
      </c>
      <c r="F8" s="836" t="s">
        <v>325</v>
      </c>
      <c r="G8" s="832"/>
      <c r="H8" s="832"/>
      <c r="I8" s="832"/>
    </row>
    <row r="9" spans="1:9" ht="15.75" x14ac:dyDescent="0.2">
      <c r="A9" s="316" t="s">
        <v>43</v>
      </c>
      <c r="B9" s="347" t="s">
        <v>327</v>
      </c>
      <c r="C9" s="347"/>
      <c r="D9" s="347"/>
      <c r="E9" s="347"/>
      <c r="F9" s="350"/>
      <c r="G9" s="350"/>
      <c r="H9" s="350"/>
      <c r="I9" s="350"/>
    </row>
    <row r="10" spans="1:9" ht="15.75" x14ac:dyDescent="0.25">
      <c r="A10" s="25"/>
      <c r="B10" s="344"/>
      <c r="C10" s="344"/>
      <c r="D10" s="344"/>
      <c r="E10" s="344" t="s">
        <v>321</v>
      </c>
      <c r="F10" s="356" t="s">
        <v>331</v>
      </c>
      <c r="G10" s="350"/>
      <c r="H10" s="350"/>
      <c r="I10" s="350"/>
    </row>
    <row r="11" spans="1:9" ht="15.75" x14ac:dyDescent="0.2">
      <c r="A11" s="325" t="s">
        <v>46</v>
      </c>
      <c r="B11" s="833" t="s">
        <v>47</v>
      </c>
      <c r="C11" s="833"/>
      <c r="D11" s="834"/>
      <c r="E11" s="347"/>
      <c r="F11" s="350"/>
      <c r="G11" s="350"/>
      <c r="H11" s="350"/>
      <c r="I11" s="350"/>
    </row>
    <row r="12" spans="1:9" ht="15.75" x14ac:dyDescent="0.25">
      <c r="A12" s="25"/>
      <c r="B12" s="343"/>
      <c r="C12" s="343"/>
      <c r="D12" s="343"/>
      <c r="E12" s="343" t="s">
        <v>321</v>
      </c>
      <c r="F12" s="355" t="s">
        <v>330</v>
      </c>
      <c r="G12" s="350"/>
      <c r="H12" s="350"/>
      <c r="I12" s="350"/>
    </row>
    <row r="13" spans="1:9" ht="15.75" x14ac:dyDescent="0.2">
      <c r="A13" s="316" t="s">
        <v>49</v>
      </c>
      <c r="B13" s="347" t="s">
        <v>50</v>
      </c>
      <c r="C13" s="347"/>
      <c r="D13" s="347"/>
      <c r="E13" s="347"/>
      <c r="F13" s="350"/>
      <c r="G13" s="350"/>
      <c r="H13" s="350"/>
      <c r="I13" s="350"/>
    </row>
    <row r="14" spans="1:9" ht="15.75" x14ac:dyDescent="0.25">
      <c r="A14" s="334"/>
      <c r="B14" s="343"/>
      <c r="C14" s="343"/>
      <c r="D14" s="343"/>
      <c r="E14" s="343" t="s">
        <v>321</v>
      </c>
      <c r="F14" s="353" t="s">
        <v>328</v>
      </c>
      <c r="G14" s="350"/>
      <c r="H14" s="350"/>
      <c r="I14" s="350"/>
    </row>
    <row r="15" spans="1:9" ht="15.75" x14ac:dyDescent="0.2">
      <c r="A15" s="316" t="s">
        <v>53</v>
      </c>
      <c r="B15" s="347" t="s">
        <v>116</v>
      </c>
      <c r="C15" s="347"/>
      <c r="D15" s="347"/>
      <c r="E15" s="347"/>
      <c r="F15" s="350"/>
      <c r="G15" s="350"/>
      <c r="H15" s="350"/>
      <c r="I15" s="350"/>
    </row>
    <row r="16" spans="1:9" ht="15.75" x14ac:dyDescent="0.25">
      <c r="A16" s="25"/>
      <c r="B16" s="344"/>
      <c r="C16" s="344"/>
      <c r="D16" s="344"/>
      <c r="E16" s="340" t="s">
        <v>321</v>
      </c>
      <c r="F16" s="354" t="s">
        <v>328</v>
      </c>
      <c r="G16" s="350"/>
      <c r="H16" s="350"/>
      <c r="I16" s="350"/>
    </row>
    <row r="17" spans="1:9" ht="15.75" x14ac:dyDescent="0.25">
      <c r="A17" s="23"/>
      <c r="B17" s="343"/>
      <c r="C17" s="343"/>
      <c r="D17" s="343"/>
      <c r="E17" s="343" t="s">
        <v>321</v>
      </c>
      <c r="F17" s="351" t="s">
        <v>329</v>
      </c>
      <c r="G17" s="350"/>
      <c r="H17" s="350"/>
      <c r="I17" s="350"/>
    </row>
    <row r="18" spans="1:9" x14ac:dyDescent="0.2">
      <c r="A18" s="830" t="s">
        <v>291</v>
      </c>
      <c r="B18" s="831"/>
      <c r="C18" s="831"/>
      <c r="D18" s="831"/>
      <c r="E18" s="831"/>
      <c r="F18" s="832"/>
      <c r="G18" s="832"/>
      <c r="H18" s="832"/>
      <c r="I18" s="832"/>
    </row>
  </sheetData>
  <mergeCells count="4">
    <mergeCell ref="A18:I18"/>
    <mergeCell ref="B11:D11"/>
    <mergeCell ref="B4:E4"/>
    <mergeCell ref="F8:I8"/>
  </mergeCells>
  <hyperlinks>
    <hyperlink ref="F2" r:id="rId1"/>
    <hyperlink ref="F8" r:id="rId2"/>
    <hyperlink ref="F7" r:id="rId3"/>
    <hyperlink ref="F14" r:id="rId4"/>
    <hyperlink ref="F3" r:id="rId5"/>
    <hyperlink ref="F16" r:id="rId6"/>
    <hyperlink ref="F12" r:id="rId7"/>
    <hyperlink ref="F5" r:id="rId8"/>
    <hyperlink ref="F10" r:id="rId9"/>
    <hyperlink ref="F17" r:id="rId10"/>
  </hyperlinks>
  <pageMargins left="0.7" right="0.7" top="0.75" bottom="0.75" header="0.3" footer="0.3"/>
  <pageSetup paperSize="9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Verzamelformulier</vt:lpstr>
      <vt:lpstr>Resultaten</vt:lpstr>
      <vt:lpstr>Grafieken</vt:lpstr>
      <vt:lpstr>Verdere informatie</vt:lpstr>
      <vt:lpstr>Grafieken!Afdrukbereik</vt:lpstr>
      <vt:lpstr>Resultaten!Afdrukbereik</vt:lpstr>
      <vt:lpstr>Verzamelformulier!Afdrukbereik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Liddy Geuze</dc:creator>
  <cp:lastModifiedBy>Smit, Sander</cp:lastModifiedBy>
  <cp:lastPrinted>2012-06-06T08:45:56Z</cp:lastPrinted>
  <dcterms:created xsi:type="dcterms:W3CDTF">2002-10-21T09:18:29Z</dcterms:created>
  <dcterms:modified xsi:type="dcterms:W3CDTF">2012-07-19T14:28:54Z</dcterms:modified>
</cp:coreProperties>
</file>